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355" windowHeight="6150" tabRatio="867" activeTab="2"/>
  </bookViews>
  <sheets>
    <sheet name="จัดสรร 63 (ทั้งปี ฐาน 62)" sheetId="48" r:id="rId1"/>
    <sheet name="จัดสรร 63  (ไตรมาส 1-2 ฐาน 62)" sheetId="49" r:id="rId2"/>
    <sheet name="จัดสรร 63  (ไตรมาส 3-4 ฐาน 62)" sheetId="50" r:id="rId3"/>
  </sheets>
  <calcPr calcId="124519"/>
</workbook>
</file>

<file path=xl/calcChain.xml><?xml version="1.0" encoding="utf-8"?>
<calcChain xmlns="http://schemas.openxmlformats.org/spreadsheetml/2006/main">
  <c r="V2" i="48"/>
  <c r="W2" s="1"/>
  <c r="R5"/>
  <c r="R18"/>
  <c r="Q18"/>
  <c r="P18"/>
  <c r="O18"/>
  <c r="L18"/>
  <c r="K18"/>
  <c r="Q456" l="1"/>
  <c r="O456"/>
  <c r="K456"/>
  <c r="U456" s="1"/>
  <c r="R5" i="50"/>
  <c r="Q5"/>
  <c r="Q18"/>
  <c r="R18"/>
  <c r="I357"/>
  <c r="I321"/>
  <c r="I317"/>
  <c r="I316"/>
  <c r="I250"/>
  <c r="I246"/>
  <c r="I218"/>
  <c r="I217"/>
  <c r="I216"/>
  <c r="I215"/>
  <c r="I213"/>
  <c r="I211"/>
  <c r="I188"/>
  <c r="I184"/>
  <c r="I183"/>
  <c r="I182"/>
  <c r="I181"/>
  <c r="I180"/>
  <c r="I178"/>
  <c r="I177"/>
  <c r="I149"/>
  <c r="I144"/>
  <c r="I143"/>
  <c r="I142"/>
  <c r="I113"/>
  <c r="I112"/>
  <c r="I111"/>
  <c r="I107"/>
  <c r="I80"/>
  <c r="I77"/>
  <c r="I74"/>
  <c r="I46"/>
  <c r="I45"/>
  <c r="I44"/>
  <c r="I43"/>
  <c r="I42"/>
  <c r="I41"/>
  <c r="I40"/>
  <c r="I39"/>
  <c r="I38"/>
  <c r="I46" i="49"/>
  <c r="I45"/>
  <c r="I44"/>
  <c r="I43"/>
  <c r="I42"/>
  <c r="I41"/>
  <c r="I40"/>
  <c r="I39"/>
  <c r="I38"/>
  <c r="Q5"/>
  <c r="I457"/>
  <c r="U457" s="1"/>
  <c r="H457"/>
  <c r="U457" i="50"/>
  <c r="Q5" i="48"/>
  <c r="U18"/>
  <c r="P18" i="50" l="1"/>
  <c r="O18"/>
  <c r="J18"/>
  <c r="K18"/>
  <c r="H18"/>
  <c r="H18" i="49"/>
  <c r="U418" i="50"/>
  <c r="J418"/>
  <c r="H384"/>
  <c r="U384" s="1"/>
  <c r="W357"/>
  <c r="J357" s="1"/>
  <c r="W356"/>
  <c r="J356" s="1"/>
  <c r="W355"/>
  <c r="J355" s="1"/>
  <c r="W354"/>
  <c r="J354" s="1"/>
  <c r="W353"/>
  <c r="J353" s="1"/>
  <c r="W352"/>
  <c r="J352" s="1"/>
  <c r="W351"/>
  <c r="J351" s="1"/>
  <c r="J349" s="1"/>
  <c r="J15" s="1"/>
  <c r="U350"/>
  <c r="W322"/>
  <c r="J322"/>
  <c r="U322"/>
  <c r="W321"/>
  <c r="J321"/>
  <c r="U321"/>
  <c r="W320"/>
  <c r="J320"/>
  <c r="U320"/>
  <c r="W319"/>
  <c r="J319"/>
  <c r="U319"/>
  <c r="W318"/>
  <c r="J318"/>
  <c r="U318"/>
  <c r="W317"/>
  <c r="J317"/>
  <c r="U317"/>
  <c r="W316"/>
  <c r="J316"/>
  <c r="U316"/>
  <c r="U315"/>
  <c r="J314"/>
  <c r="W288"/>
  <c r="J288"/>
  <c r="U288" s="1"/>
  <c r="W287"/>
  <c r="J287"/>
  <c r="U287" s="1"/>
  <c r="W286"/>
  <c r="J286"/>
  <c r="U286" s="1"/>
  <c r="W285"/>
  <c r="U285"/>
  <c r="J285"/>
  <c r="W284"/>
  <c r="U284"/>
  <c r="J284"/>
  <c r="W283"/>
  <c r="U283"/>
  <c r="J283"/>
  <c r="W282"/>
  <c r="U282"/>
  <c r="J282"/>
  <c r="W281"/>
  <c r="U281"/>
  <c r="J281"/>
  <c r="U280"/>
  <c r="I279"/>
  <c r="W254"/>
  <c r="J254" s="1"/>
  <c r="U254" s="1"/>
  <c r="W253"/>
  <c r="J253" s="1"/>
  <c r="U253" s="1"/>
  <c r="W252"/>
  <c r="J252" s="1"/>
  <c r="U252" s="1"/>
  <c r="W251"/>
  <c r="J251" s="1"/>
  <c r="U251" s="1"/>
  <c r="W250"/>
  <c r="J250" s="1"/>
  <c r="U250" s="1"/>
  <c r="W249"/>
  <c r="J249" s="1"/>
  <c r="U249" s="1"/>
  <c r="W248"/>
  <c r="J248" s="1"/>
  <c r="U248" s="1"/>
  <c r="W247"/>
  <c r="J247" s="1"/>
  <c r="U247" s="1"/>
  <c r="W246"/>
  <c r="J246" s="1"/>
  <c r="U246" s="1"/>
  <c r="J244"/>
  <c r="J12" s="1"/>
  <c r="I244"/>
  <c r="W218"/>
  <c r="J218" s="1"/>
  <c r="W217"/>
  <c r="J217" s="1"/>
  <c r="W216"/>
  <c r="J216" s="1"/>
  <c r="W215"/>
  <c r="J215" s="1"/>
  <c r="W214"/>
  <c r="J214" s="1"/>
  <c r="W213"/>
  <c r="J213" s="1"/>
  <c r="W212"/>
  <c r="J212" s="1"/>
  <c r="W211"/>
  <c r="J211" s="1"/>
  <c r="J209" s="1"/>
  <c r="J11" s="1"/>
  <c r="U210"/>
  <c r="W188"/>
  <c r="J188"/>
  <c r="U188"/>
  <c r="W187"/>
  <c r="J187"/>
  <c r="U187"/>
  <c r="W186"/>
  <c r="J186"/>
  <c r="U186"/>
  <c r="W185"/>
  <c r="J185"/>
  <c r="U185"/>
  <c r="W184"/>
  <c r="J184"/>
  <c r="U184"/>
  <c r="W183"/>
  <c r="J183"/>
  <c r="U183"/>
  <c r="W182"/>
  <c r="J182"/>
  <c r="U182"/>
  <c r="W181"/>
  <c r="J181"/>
  <c r="U181"/>
  <c r="W180"/>
  <c r="J180"/>
  <c r="U180"/>
  <c r="W179"/>
  <c r="J179"/>
  <c r="U179"/>
  <c r="W178"/>
  <c r="J178"/>
  <c r="U178"/>
  <c r="W177"/>
  <c r="J177"/>
  <c r="U177"/>
  <c r="U176"/>
  <c r="J175"/>
  <c r="W149"/>
  <c r="J149"/>
  <c r="U149" s="1"/>
  <c r="W148"/>
  <c r="J148"/>
  <c r="U148" s="1"/>
  <c r="W147"/>
  <c r="J147"/>
  <c r="U147" s="1"/>
  <c r="W146"/>
  <c r="J146"/>
  <c r="U146" s="1"/>
  <c r="W145"/>
  <c r="J145"/>
  <c r="U145" s="1"/>
  <c r="W144"/>
  <c r="J144"/>
  <c r="U144" s="1"/>
  <c r="W143"/>
  <c r="J143"/>
  <c r="U143" s="1"/>
  <c r="W142"/>
  <c r="J142"/>
  <c r="U142" s="1"/>
  <c r="J140"/>
  <c r="I140"/>
  <c r="W114"/>
  <c r="J114"/>
  <c r="U114" s="1"/>
  <c r="W113"/>
  <c r="U113"/>
  <c r="J113"/>
  <c r="W112"/>
  <c r="U112"/>
  <c r="J112"/>
  <c r="W111"/>
  <c r="U111"/>
  <c r="J111"/>
  <c r="W110"/>
  <c r="U110"/>
  <c r="J110"/>
  <c r="W109"/>
  <c r="U109"/>
  <c r="J109"/>
  <c r="W108"/>
  <c r="U108"/>
  <c r="J108"/>
  <c r="W107"/>
  <c r="U107"/>
  <c r="J107"/>
  <c r="U106"/>
  <c r="I105"/>
  <c r="W80"/>
  <c r="J80" s="1"/>
  <c r="U80" s="1"/>
  <c r="W79"/>
  <c r="J79" s="1"/>
  <c r="U79" s="1"/>
  <c r="W78"/>
  <c r="J78" s="1"/>
  <c r="U78" s="1"/>
  <c r="W77"/>
  <c r="J77" s="1"/>
  <c r="U77" s="1"/>
  <c r="W76"/>
  <c r="J76" s="1"/>
  <c r="U76" s="1"/>
  <c r="W75"/>
  <c r="J75" s="1"/>
  <c r="U75" s="1"/>
  <c r="W74"/>
  <c r="J74" s="1"/>
  <c r="U74" s="1"/>
  <c r="W73"/>
  <c r="J73" s="1"/>
  <c r="U73" s="1"/>
  <c r="W72"/>
  <c r="J72" s="1"/>
  <c r="U72" s="1"/>
  <c r="U71"/>
  <c r="I70"/>
  <c r="U46"/>
  <c r="J46"/>
  <c r="H46"/>
  <c r="J45"/>
  <c r="U45" s="1"/>
  <c r="H45"/>
  <c r="J44"/>
  <c r="U44" s="1"/>
  <c r="H44"/>
  <c r="U43"/>
  <c r="J43"/>
  <c r="H43"/>
  <c r="U42"/>
  <c r="J42"/>
  <c r="H42"/>
  <c r="U41"/>
  <c r="J41"/>
  <c r="H41"/>
  <c r="U40"/>
  <c r="J40"/>
  <c r="H40"/>
  <c r="U39"/>
  <c r="J39"/>
  <c r="H39"/>
  <c r="U38"/>
  <c r="J38"/>
  <c r="H38"/>
  <c r="U37"/>
  <c r="J36"/>
  <c r="J6" s="1"/>
  <c r="I36"/>
  <c r="H36"/>
  <c r="I18"/>
  <c r="W17"/>
  <c r="J17"/>
  <c r="I17"/>
  <c r="H17"/>
  <c r="U17" s="1"/>
  <c r="J16"/>
  <c r="I16"/>
  <c r="H16"/>
  <c r="U16" s="1"/>
  <c r="H15"/>
  <c r="J14"/>
  <c r="H14"/>
  <c r="I13"/>
  <c r="H13"/>
  <c r="I12"/>
  <c r="H12"/>
  <c r="U12" s="1"/>
  <c r="H11"/>
  <c r="J10"/>
  <c r="H10"/>
  <c r="I9"/>
  <c r="H9"/>
  <c r="I8"/>
  <c r="H8"/>
  <c r="I7"/>
  <c r="H7"/>
  <c r="I6"/>
  <c r="H6"/>
  <c r="O5"/>
  <c r="K5"/>
  <c r="H5"/>
  <c r="J418" i="49"/>
  <c r="H384"/>
  <c r="J354"/>
  <c r="I357"/>
  <c r="W357"/>
  <c r="J357" s="1"/>
  <c r="U357" s="1"/>
  <c r="W356"/>
  <c r="J356" s="1"/>
  <c r="U356" s="1"/>
  <c r="W355"/>
  <c r="J355" s="1"/>
  <c r="U355" s="1"/>
  <c r="W354"/>
  <c r="W353"/>
  <c r="J353" s="1"/>
  <c r="U353" s="1"/>
  <c r="W352"/>
  <c r="J352" s="1"/>
  <c r="U352" s="1"/>
  <c r="W351"/>
  <c r="J351" s="1"/>
  <c r="J317"/>
  <c r="J321"/>
  <c r="I317"/>
  <c r="I321"/>
  <c r="I316"/>
  <c r="W322"/>
  <c r="J322" s="1"/>
  <c r="U322" s="1"/>
  <c r="W321"/>
  <c r="W320"/>
  <c r="J320" s="1"/>
  <c r="U320" s="1"/>
  <c r="W319"/>
  <c r="J319" s="1"/>
  <c r="U319" s="1"/>
  <c r="W318"/>
  <c r="J318" s="1"/>
  <c r="U318" s="1"/>
  <c r="W317"/>
  <c r="W316"/>
  <c r="J316" s="1"/>
  <c r="W288"/>
  <c r="J288" s="1"/>
  <c r="U288" s="1"/>
  <c r="W287"/>
  <c r="J287" s="1"/>
  <c r="U287" s="1"/>
  <c r="W286"/>
  <c r="J286" s="1"/>
  <c r="U286" s="1"/>
  <c r="W285"/>
  <c r="J285" s="1"/>
  <c r="U285" s="1"/>
  <c r="W284"/>
  <c r="J284" s="1"/>
  <c r="U284" s="1"/>
  <c r="W283"/>
  <c r="J283" s="1"/>
  <c r="U283" s="1"/>
  <c r="W282"/>
  <c r="J282" s="1"/>
  <c r="U282" s="1"/>
  <c r="W281"/>
  <c r="J281" s="1"/>
  <c r="U281" s="1"/>
  <c r="J248"/>
  <c r="J252"/>
  <c r="I250"/>
  <c r="U252"/>
  <c r="I246"/>
  <c r="W254"/>
  <c r="J254" s="1"/>
  <c r="U254" s="1"/>
  <c r="W253"/>
  <c r="J253" s="1"/>
  <c r="U253" s="1"/>
  <c r="W252"/>
  <c r="W251"/>
  <c r="J251" s="1"/>
  <c r="U251" s="1"/>
  <c r="W250"/>
  <c r="J250" s="1"/>
  <c r="U250" s="1"/>
  <c r="W249"/>
  <c r="J249" s="1"/>
  <c r="U249" s="1"/>
  <c r="W248"/>
  <c r="W247"/>
  <c r="J247" s="1"/>
  <c r="U247" s="1"/>
  <c r="W246"/>
  <c r="J246" s="1"/>
  <c r="U246" s="1"/>
  <c r="J214"/>
  <c r="J218"/>
  <c r="I213"/>
  <c r="I215"/>
  <c r="I216"/>
  <c r="I217"/>
  <c r="I218"/>
  <c r="I211"/>
  <c r="W218"/>
  <c r="W217"/>
  <c r="J217" s="1"/>
  <c r="U217" s="1"/>
  <c r="W216"/>
  <c r="J216" s="1"/>
  <c r="U216" s="1"/>
  <c r="W215"/>
  <c r="J215" s="1"/>
  <c r="U215" s="1"/>
  <c r="W214"/>
  <c r="W213"/>
  <c r="J213" s="1"/>
  <c r="U213" s="1"/>
  <c r="W212"/>
  <c r="J212" s="1"/>
  <c r="U212" s="1"/>
  <c r="W211"/>
  <c r="J211" s="1"/>
  <c r="J209" s="1"/>
  <c r="J11" s="1"/>
  <c r="I178"/>
  <c r="I180"/>
  <c r="U180" s="1"/>
  <c r="I181"/>
  <c r="I182"/>
  <c r="I183"/>
  <c r="I184"/>
  <c r="U184" s="1"/>
  <c r="I188"/>
  <c r="U188" s="1"/>
  <c r="I177"/>
  <c r="W188"/>
  <c r="J188" s="1"/>
  <c r="W187"/>
  <c r="J187" s="1"/>
  <c r="U187" s="1"/>
  <c r="W186"/>
  <c r="J186" s="1"/>
  <c r="U186" s="1"/>
  <c r="W185"/>
  <c r="J185" s="1"/>
  <c r="U185" s="1"/>
  <c r="W184"/>
  <c r="J184" s="1"/>
  <c r="W183"/>
  <c r="J183" s="1"/>
  <c r="U183" s="1"/>
  <c r="W182"/>
  <c r="J182" s="1"/>
  <c r="U182" s="1"/>
  <c r="W181"/>
  <c r="J181" s="1"/>
  <c r="U181" s="1"/>
  <c r="W180"/>
  <c r="J180" s="1"/>
  <c r="W179"/>
  <c r="J179" s="1"/>
  <c r="U179" s="1"/>
  <c r="W178"/>
  <c r="J178" s="1"/>
  <c r="U178" s="1"/>
  <c r="W177"/>
  <c r="J177" s="1"/>
  <c r="U177" s="1"/>
  <c r="J143"/>
  <c r="J147"/>
  <c r="I143"/>
  <c r="U143" s="1"/>
  <c r="I144"/>
  <c r="U147"/>
  <c r="I149"/>
  <c r="I142"/>
  <c r="W149"/>
  <c r="J149" s="1"/>
  <c r="U149" s="1"/>
  <c r="W148"/>
  <c r="J148" s="1"/>
  <c r="U148" s="1"/>
  <c r="W147"/>
  <c r="W146"/>
  <c r="J146" s="1"/>
  <c r="U146" s="1"/>
  <c r="W145"/>
  <c r="J145" s="1"/>
  <c r="U145" s="1"/>
  <c r="W144"/>
  <c r="J144" s="1"/>
  <c r="U144" s="1"/>
  <c r="W143"/>
  <c r="W142"/>
  <c r="J142" s="1"/>
  <c r="U142" s="1"/>
  <c r="I111"/>
  <c r="I112"/>
  <c r="I113"/>
  <c r="I107"/>
  <c r="I105" s="1"/>
  <c r="I8" s="1"/>
  <c r="W114"/>
  <c r="J114" s="1"/>
  <c r="U114" s="1"/>
  <c r="W113"/>
  <c r="J113" s="1"/>
  <c r="U113" s="1"/>
  <c r="W112"/>
  <c r="J112" s="1"/>
  <c r="U112" s="1"/>
  <c r="W111"/>
  <c r="J111" s="1"/>
  <c r="U111" s="1"/>
  <c r="W110"/>
  <c r="J110" s="1"/>
  <c r="U110" s="1"/>
  <c r="W109"/>
  <c r="J109" s="1"/>
  <c r="U109" s="1"/>
  <c r="W108"/>
  <c r="J108" s="1"/>
  <c r="U108" s="1"/>
  <c r="W107"/>
  <c r="J107" s="1"/>
  <c r="I74"/>
  <c r="I77"/>
  <c r="I80"/>
  <c r="W80"/>
  <c r="J80" s="1"/>
  <c r="U80" s="1"/>
  <c r="W79"/>
  <c r="J79" s="1"/>
  <c r="U79" s="1"/>
  <c r="W78"/>
  <c r="J78" s="1"/>
  <c r="U78" s="1"/>
  <c r="W77"/>
  <c r="J77" s="1"/>
  <c r="U77" s="1"/>
  <c r="W76"/>
  <c r="J76" s="1"/>
  <c r="U76" s="1"/>
  <c r="W75"/>
  <c r="J75" s="1"/>
  <c r="U75" s="1"/>
  <c r="W74"/>
  <c r="J74" s="1"/>
  <c r="U74" s="1"/>
  <c r="W73"/>
  <c r="J73" s="1"/>
  <c r="U73" s="1"/>
  <c r="W72"/>
  <c r="J72" s="1"/>
  <c r="U72" s="1"/>
  <c r="J38"/>
  <c r="J39"/>
  <c r="J40"/>
  <c r="J41"/>
  <c r="J42"/>
  <c r="J43"/>
  <c r="J44"/>
  <c r="J45"/>
  <c r="J46"/>
  <c r="U42"/>
  <c r="U46"/>
  <c r="H39"/>
  <c r="H40"/>
  <c r="H41"/>
  <c r="H42"/>
  <c r="H43"/>
  <c r="H44"/>
  <c r="H45"/>
  <c r="H46"/>
  <c r="H38"/>
  <c r="U38" s="1"/>
  <c r="U418"/>
  <c r="U384"/>
  <c r="U354"/>
  <c r="U350"/>
  <c r="I349"/>
  <c r="I15" s="1"/>
  <c r="U321"/>
  <c r="U317"/>
  <c r="U315"/>
  <c r="I314"/>
  <c r="I14" s="1"/>
  <c r="U280"/>
  <c r="I279"/>
  <c r="I13" s="1"/>
  <c r="U248"/>
  <c r="U245"/>
  <c r="I244"/>
  <c r="I12" s="1"/>
  <c r="U218"/>
  <c r="U214"/>
  <c r="U210"/>
  <c r="I209"/>
  <c r="I11" s="1"/>
  <c r="U176"/>
  <c r="I175"/>
  <c r="I10" s="1"/>
  <c r="I140"/>
  <c r="I9" s="1"/>
  <c r="U106"/>
  <c r="U71"/>
  <c r="I70"/>
  <c r="I7" s="1"/>
  <c r="U45"/>
  <c r="U44"/>
  <c r="U43"/>
  <c r="U41"/>
  <c r="U40"/>
  <c r="U39"/>
  <c r="U37"/>
  <c r="J36"/>
  <c r="J6" s="1"/>
  <c r="I36"/>
  <c r="I6" s="1"/>
  <c r="I18"/>
  <c r="U18" s="1"/>
  <c r="J17"/>
  <c r="I17"/>
  <c r="H17"/>
  <c r="U17" s="1"/>
  <c r="J16"/>
  <c r="I16"/>
  <c r="H16"/>
  <c r="H15"/>
  <c r="H14"/>
  <c r="H13"/>
  <c r="H12"/>
  <c r="H11"/>
  <c r="H10"/>
  <c r="H9"/>
  <c r="H8"/>
  <c r="H7"/>
  <c r="P5"/>
  <c r="O5"/>
  <c r="M5"/>
  <c r="L5"/>
  <c r="K5"/>
  <c r="U18" i="50" l="1"/>
  <c r="U140"/>
  <c r="U105"/>
  <c r="U9"/>
  <c r="J9"/>
  <c r="U6"/>
  <c r="J349" i="49"/>
  <c r="J15" s="1"/>
  <c r="U351"/>
  <c r="U316"/>
  <c r="J314"/>
  <c r="J14" s="1"/>
  <c r="U14" s="1"/>
  <c r="U211"/>
  <c r="J105"/>
  <c r="J8" s="1"/>
  <c r="U8" s="1"/>
  <c r="U16"/>
  <c r="H36"/>
  <c r="U211" i="50"/>
  <c r="U213"/>
  <c r="U215"/>
  <c r="U217"/>
  <c r="U244"/>
  <c r="U351"/>
  <c r="U353"/>
  <c r="U355"/>
  <c r="U357"/>
  <c r="U36"/>
  <c r="U212"/>
  <c r="U214"/>
  <c r="U216"/>
  <c r="U218"/>
  <c r="U352"/>
  <c r="U354"/>
  <c r="U356"/>
  <c r="U245"/>
  <c r="I209"/>
  <c r="I349"/>
  <c r="J70"/>
  <c r="J105"/>
  <c r="J8" s="1"/>
  <c r="U8" s="1"/>
  <c r="I175"/>
  <c r="J279"/>
  <c r="I314"/>
  <c r="U15" i="49"/>
  <c r="U11"/>
  <c r="U209"/>
  <c r="I5"/>
  <c r="U36"/>
  <c r="H6"/>
  <c r="U6" s="1"/>
  <c r="U107"/>
  <c r="U105" s="1"/>
  <c r="J140"/>
  <c r="J9" s="1"/>
  <c r="U9" s="1"/>
  <c r="J70"/>
  <c r="J7" s="1"/>
  <c r="J175"/>
  <c r="J10" s="1"/>
  <c r="U10" s="1"/>
  <c r="J244"/>
  <c r="J12" s="1"/>
  <c r="U12" s="1"/>
  <c r="J279"/>
  <c r="J13" s="1"/>
  <c r="U13" s="1"/>
  <c r="H16" i="48"/>
  <c r="H6"/>
  <c r="J317"/>
  <c r="U314" i="49" l="1"/>
  <c r="U349"/>
  <c r="U314" i="50"/>
  <c r="I14"/>
  <c r="U14" s="1"/>
  <c r="J7"/>
  <c r="U70"/>
  <c r="U175"/>
  <c r="I10"/>
  <c r="U209"/>
  <c r="I11"/>
  <c r="U11" s="1"/>
  <c r="J13"/>
  <c r="U13" s="1"/>
  <c r="U279"/>
  <c r="U349"/>
  <c r="I15"/>
  <c r="U15" s="1"/>
  <c r="U244" i="49"/>
  <c r="U140"/>
  <c r="H5"/>
  <c r="J5"/>
  <c r="U70"/>
  <c r="U279"/>
  <c r="U175"/>
  <c r="U7"/>
  <c r="J357" i="48"/>
  <c r="J356"/>
  <c r="J355"/>
  <c r="J354"/>
  <c r="J353"/>
  <c r="J352"/>
  <c r="J351"/>
  <c r="J322"/>
  <c r="J321"/>
  <c r="J320"/>
  <c r="J319"/>
  <c r="J318"/>
  <c r="J316"/>
  <c r="J288"/>
  <c r="J287"/>
  <c r="J286"/>
  <c r="J285"/>
  <c r="J284"/>
  <c r="J283"/>
  <c r="J282"/>
  <c r="J281"/>
  <c r="J254"/>
  <c r="J253"/>
  <c r="J252"/>
  <c r="J251"/>
  <c r="J250"/>
  <c r="J249"/>
  <c r="J248"/>
  <c r="J247"/>
  <c r="J246"/>
  <c r="J218"/>
  <c r="J217"/>
  <c r="J216"/>
  <c r="J215"/>
  <c r="J214"/>
  <c r="J213"/>
  <c r="J212"/>
  <c r="J211"/>
  <c r="J188"/>
  <c r="J187"/>
  <c r="J186"/>
  <c r="J185"/>
  <c r="J184"/>
  <c r="J183"/>
  <c r="J182"/>
  <c r="J181"/>
  <c r="J180"/>
  <c r="J179"/>
  <c r="J178"/>
  <c r="J177"/>
  <c r="J149"/>
  <c r="J148"/>
  <c r="J147"/>
  <c r="J146"/>
  <c r="J145"/>
  <c r="J144"/>
  <c r="J143"/>
  <c r="J142"/>
  <c r="J114"/>
  <c r="J113"/>
  <c r="J112"/>
  <c r="J111"/>
  <c r="J110"/>
  <c r="J109"/>
  <c r="J108"/>
  <c r="J107"/>
  <c r="J80"/>
  <c r="J79"/>
  <c r="J78"/>
  <c r="J77"/>
  <c r="J76"/>
  <c r="J75"/>
  <c r="J74"/>
  <c r="J73"/>
  <c r="J72"/>
  <c r="U5" i="49" l="1"/>
  <c r="I5" i="50"/>
  <c r="U5" s="1"/>
  <c r="U10"/>
  <c r="J5"/>
  <c r="X4"/>
  <c r="U7"/>
  <c r="P5" i="48"/>
  <c r="O5"/>
  <c r="L5"/>
  <c r="K5"/>
  <c r="I18"/>
  <c r="I17"/>
  <c r="I16"/>
  <c r="I349"/>
  <c r="I15" s="1"/>
  <c r="J17"/>
  <c r="J16"/>
  <c r="H17"/>
  <c r="H15"/>
  <c r="H14"/>
  <c r="H13"/>
  <c r="H12"/>
  <c r="H11"/>
  <c r="H10"/>
  <c r="H9"/>
  <c r="H8"/>
  <c r="H7"/>
  <c r="Y143" l="1"/>
  <c r="U143" s="1"/>
  <c r="Y144"/>
  <c r="U144" s="1"/>
  <c r="Y145"/>
  <c r="U145" s="1"/>
  <c r="Y146"/>
  <c r="U146" s="1"/>
  <c r="Y147"/>
  <c r="U147" s="1"/>
  <c r="Y148"/>
  <c r="U148" s="1"/>
  <c r="Y149"/>
  <c r="U149" s="1"/>
  <c r="Y142"/>
  <c r="U108"/>
  <c r="U109"/>
  <c r="U110"/>
  <c r="U111"/>
  <c r="U112"/>
  <c r="U113"/>
  <c r="U114"/>
  <c r="U73"/>
  <c r="U77"/>
  <c r="U78"/>
  <c r="U79"/>
  <c r="X349"/>
  <c r="W349"/>
  <c r="X314"/>
  <c r="W314"/>
  <c r="X279"/>
  <c r="W279"/>
  <c r="X244"/>
  <c r="W244"/>
  <c r="X209"/>
  <c r="W209"/>
  <c r="X175"/>
  <c r="W175"/>
  <c r="X140"/>
  <c r="W140"/>
  <c r="J349"/>
  <c r="J15" s="1"/>
  <c r="U15" s="1"/>
  <c r="U357"/>
  <c r="U356"/>
  <c r="U355"/>
  <c r="U417"/>
  <c r="U384"/>
  <c r="U354"/>
  <c r="U353"/>
  <c r="U352"/>
  <c r="U351"/>
  <c r="U350"/>
  <c r="U322"/>
  <c r="U321"/>
  <c r="U320"/>
  <c r="U319"/>
  <c r="U318"/>
  <c r="U317"/>
  <c r="U316"/>
  <c r="U315"/>
  <c r="J314"/>
  <c r="J14" s="1"/>
  <c r="I314"/>
  <c r="I14" s="1"/>
  <c r="U288"/>
  <c r="U287"/>
  <c r="U286"/>
  <c r="U285"/>
  <c r="U284"/>
  <c r="U283"/>
  <c r="U282"/>
  <c r="U281"/>
  <c r="U280"/>
  <c r="J279"/>
  <c r="J13" s="1"/>
  <c r="I279"/>
  <c r="I13" s="1"/>
  <c r="U254"/>
  <c r="U253"/>
  <c r="U252"/>
  <c r="U251"/>
  <c r="U250"/>
  <c r="U249"/>
  <c r="U248"/>
  <c r="U247"/>
  <c r="U246"/>
  <c r="U245"/>
  <c r="J244"/>
  <c r="J12" s="1"/>
  <c r="I244"/>
  <c r="I12" s="1"/>
  <c r="U218"/>
  <c r="U217"/>
  <c r="U216"/>
  <c r="U215"/>
  <c r="U214"/>
  <c r="U213"/>
  <c r="U212"/>
  <c r="U211"/>
  <c r="U210"/>
  <c r="J209"/>
  <c r="J11" s="1"/>
  <c r="I209"/>
  <c r="I11" s="1"/>
  <c r="U188"/>
  <c r="U187"/>
  <c r="U186"/>
  <c r="U185"/>
  <c r="U184"/>
  <c r="U183"/>
  <c r="U182"/>
  <c r="U181"/>
  <c r="U180"/>
  <c r="U179"/>
  <c r="U178"/>
  <c r="U177"/>
  <c r="U176"/>
  <c r="J175"/>
  <c r="J10" s="1"/>
  <c r="I175"/>
  <c r="I10" s="1"/>
  <c r="I140"/>
  <c r="I9" s="1"/>
  <c r="U106"/>
  <c r="I105"/>
  <c r="I8" s="1"/>
  <c r="U80"/>
  <c r="U76"/>
  <c r="U75"/>
  <c r="U74"/>
  <c r="U72"/>
  <c r="U71"/>
  <c r="I70"/>
  <c r="I7" s="1"/>
  <c r="U46"/>
  <c r="U45"/>
  <c r="U44"/>
  <c r="U43"/>
  <c r="U42"/>
  <c r="U41"/>
  <c r="U40"/>
  <c r="U39"/>
  <c r="U38"/>
  <c r="U37"/>
  <c r="J36"/>
  <c r="I36"/>
  <c r="I6" s="1"/>
  <c r="H36"/>
  <c r="H5" s="1"/>
  <c r="U17"/>
  <c r="U16"/>
  <c r="U13" l="1"/>
  <c r="U12"/>
  <c r="U11"/>
  <c r="U6"/>
  <c r="U10"/>
  <c r="U14"/>
  <c r="I5"/>
  <c r="V5" s="1"/>
  <c r="J70"/>
  <c r="U107"/>
  <c r="U105" s="1"/>
  <c r="J105"/>
  <c r="J8" s="1"/>
  <c r="U8" s="1"/>
  <c r="J140"/>
  <c r="J9" s="1"/>
  <c r="U9" s="1"/>
  <c r="U142"/>
  <c r="U244"/>
  <c r="U36"/>
  <c r="U209"/>
  <c r="U314"/>
  <c r="U349"/>
  <c r="U175"/>
  <c r="U279"/>
  <c r="U70" l="1"/>
  <c r="J7"/>
  <c r="U140"/>
  <c r="U7" l="1"/>
  <c r="J5"/>
  <c r="U5" s="1"/>
</calcChain>
</file>

<file path=xl/sharedStrings.xml><?xml version="1.0" encoding="utf-8"?>
<sst xmlns="http://schemas.openxmlformats.org/spreadsheetml/2006/main" count="2572" uniqueCount="189">
  <si>
    <t>หน่วย</t>
  </si>
  <si>
    <t>บช.น.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</si>
  <si>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</si>
  <si>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</si>
  <si>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</si>
  <si>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</si>
  <si>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</si>
  <si>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</si>
  <si>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</si>
  <si>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</si>
  <si>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</si>
  <si>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รพ.ตร.</t>
  </si>
  <si>
    <t>รวมทั้งสิ้น</t>
  </si>
  <si>
    <t>วัสดุ</t>
  </si>
  <si>
    <t>ค่าอาหาร</t>
  </si>
  <si>
    <t>รวมทุก บช.</t>
  </si>
  <si>
    <t>รวม บช.น.</t>
  </si>
  <si>
    <t>รวม ภ.1</t>
  </si>
  <si>
    <t>รวม ภ.2</t>
  </si>
  <si>
    <t>รวม ภ.3</t>
  </si>
  <si>
    <t>รวม ภ.4</t>
  </si>
  <si>
    <t>รวม ภ.5</t>
  </si>
  <si>
    <t>รวม ภ.6</t>
  </si>
  <si>
    <t>รวม ภ.7</t>
  </si>
  <si>
    <t>รวม ภ.8</t>
  </si>
  <si>
    <t>รวม ภ.9</t>
  </si>
  <si>
    <t>โฆษณา</t>
  </si>
  <si>
    <t>/เผยแพร่</t>
  </si>
  <si>
    <t>อาหาร</t>
  </si>
  <si>
    <t>สำเร็จรูป</t>
  </si>
  <si>
    <t>เบี้ยเลี้ยง/ที่พัก</t>
  </si>
  <si>
    <t>ค่าน้ำมัน</t>
  </si>
  <si>
    <t>เชื้อเพลิง</t>
  </si>
  <si>
    <t>ค่าวัสดุ</t>
  </si>
  <si>
    <t>สำนักงาน</t>
  </si>
  <si>
    <t>รวมตอบแทน</t>
  </si>
  <si>
    <t>ใช้สอย/วัสดุ</t>
  </si>
  <si>
    <t>ปัดเศษหลักร้อย</t>
  </si>
  <si>
    <t>ตอบแทนฯ</t>
  </si>
  <si>
    <t>ค่าสาธารณู</t>
  </si>
  <si>
    <t>ปโภค</t>
  </si>
  <si>
    <t>รวมงบ</t>
  </si>
  <si>
    <t>ดำเนินงาน</t>
  </si>
  <si>
    <t>ค่าเช่า</t>
  </si>
  <si>
    <t>รถยนต์</t>
  </si>
  <si>
    <t>บ้าน</t>
  </si>
  <si>
    <t>เบี้ย</t>
  </si>
  <si>
    <t>ประกัน</t>
  </si>
  <si>
    <t>ประชุม</t>
  </si>
  <si>
    <t>น.1</t>
  </si>
  <si>
    <t>น.2</t>
  </si>
  <si>
    <t>น.3</t>
  </si>
  <si>
    <t>น.4</t>
  </si>
  <si>
    <t>น.5</t>
  </si>
  <si>
    <t>น.6</t>
  </si>
  <si>
    <t>น.7</t>
  </si>
  <si>
    <t>น.8</t>
  </si>
  <si>
    <t>น.9</t>
  </si>
  <si>
    <t>ภ.จว.ชัยนาท</t>
  </si>
  <si>
    <t>ภ.จว.นนทบุรี</t>
  </si>
  <si>
    <t>ภ.จว.ปทุมธานี</t>
  </si>
  <si>
    <t>ภ.จว.พระนครศรีอยุธยา</t>
  </si>
  <si>
    <t>ภ.จว.ลพบุรี</t>
  </si>
  <si>
    <t>ภ.จว.สมุทรปราการ</t>
  </si>
  <si>
    <t>ภ.จว.สระบุรี</t>
  </si>
  <si>
    <t>ภ.จว.สิงห์บุรี</t>
  </si>
  <si>
    <t>ภ.จว.จันทบุรี</t>
  </si>
  <si>
    <t>ภ.จว.ฉะเชิงเทรา</t>
  </si>
  <si>
    <t>ภ.จว.ชลบุรี</t>
  </si>
  <si>
    <t>ภ.จว.ตราด</t>
  </si>
  <si>
    <t>ภ.จว.นครนายก</t>
  </si>
  <si>
    <t>ภ.จว.ปราจีนบุรี</t>
  </si>
  <si>
    <t>ภ.จว.ระยอง</t>
  </si>
  <si>
    <t>ภ.จว.สระแก้ว</t>
  </si>
  <si>
    <t>ภ.จว.ชัยภูมิ</t>
  </si>
  <si>
    <t>ภ.จว.นครราชสีมา</t>
  </si>
  <si>
    <t>ภ.จว.บุรีรัมย์</t>
  </si>
  <si>
    <t>ภ.จว.ยโสธร</t>
  </si>
  <si>
    <t>ภ.จว.ศรีสะเกษ</t>
  </si>
  <si>
    <t>ภ.จว.สุรินทร์</t>
  </si>
  <si>
    <t>ภ.จว.อุบลราชธานี</t>
  </si>
  <si>
    <t>ภ.จว.อำนาจเจริญ</t>
  </si>
  <si>
    <t>ภ.จว.กาฬสินธุ์</t>
  </si>
  <si>
    <t>ภ.จว.ขอนแก่น</t>
  </si>
  <si>
    <t>ภ.จว.นครพนม</t>
  </si>
  <si>
    <t>ภ.จว.บึงกาฬ</t>
  </si>
  <si>
    <t>ภ.จว.มหาสารคาม</t>
  </si>
  <si>
    <t>ภ.จว.มุกดาหาร</t>
  </si>
  <si>
    <t>ภ.จว.ร้อยเอ็ด</t>
  </si>
  <si>
    <t>ภ.จว.เลย</t>
  </si>
  <si>
    <t>ภ.จว.สกลนคร</t>
  </si>
  <si>
    <t>ภ.จว.หนองคาย</t>
  </si>
  <si>
    <t>ภ.จว.หนองบัวลำภู</t>
  </si>
  <si>
    <t>ภ.จว.อุดรธานี</t>
  </si>
  <si>
    <t>ภ.จว.เชียงราย</t>
  </si>
  <si>
    <t>ภ.จว.เชียงใหม่</t>
  </si>
  <si>
    <t>ภ.จว.น่าน</t>
  </si>
  <si>
    <t>ภ.จว.แพร่</t>
  </si>
  <si>
    <t>ภ.จว.พะเยา</t>
  </si>
  <si>
    <t>ภ.จว.แม่ฮ่องสอน</t>
  </si>
  <si>
    <t>ภ.จว.ลำปาง</t>
  </si>
  <si>
    <t>ภ.จว.ลำพูน</t>
  </si>
  <si>
    <t>ภ.จว.กำแพงเพชร</t>
  </si>
  <si>
    <t>ภ.จว.ตาก</t>
  </si>
  <si>
    <t>ภ.จว.นครสวรรค์</t>
  </si>
  <si>
    <t>ภ.จว.พิจิตร</t>
  </si>
  <si>
    <t>ภ.จว.พิษณุโลก</t>
  </si>
  <si>
    <t>ภ.จว.เพชรบูรณ์</t>
  </si>
  <si>
    <t>ภ.จว.สุโขทัย</t>
  </si>
  <si>
    <t>ภ.จว.อุตรดิตถ์</t>
  </si>
  <si>
    <t>ภ.จว.อุทัยธานี</t>
  </si>
  <si>
    <t>ภ.จว.กาญจนบุรี</t>
  </si>
  <si>
    <t>ภ.จว.นครปฐม</t>
  </si>
  <si>
    <t>ภ.จว.เพชรบุรี</t>
  </si>
  <si>
    <t>ภ.จว.ราชบุรี</t>
  </si>
  <si>
    <t>ภ.จว.สมุทรสงคราม</t>
  </si>
  <si>
    <t>ภ.จว.สมุทรสาคร</t>
  </si>
  <si>
    <t>ภ.จว.สุพรรณบุรี</t>
  </si>
  <si>
    <t>ภ.จว.กระบี่</t>
  </si>
  <si>
    <t>ภ.จว.ชุมพร</t>
  </si>
  <si>
    <t>ภ.จว.นครศรีธรรมราช</t>
  </si>
  <si>
    <t>ภ.จว.พังงา</t>
  </si>
  <si>
    <t>ภ.จว.ภูเก็ต</t>
  </si>
  <si>
    <t>ภ.จว.ระนอง</t>
  </si>
  <si>
    <t>ภ.จว.สุราษฎร์ธานี</t>
  </si>
  <si>
    <t>ภ.จว.ตรัง</t>
  </si>
  <si>
    <t>ภ.จว.พัทลุง</t>
  </si>
  <si>
    <t>ภ.จว.สตูล</t>
  </si>
  <si>
    <t>ภ.จว.นราธิวาส</t>
  </si>
  <si>
    <t>ภ.จว.ปัตตานี</t>
  </si>
  <si>
    <t>ภ.จว.ยะลา</t>
  </si>
  <si>
    <t>ภ.จว.อ่างทอง</t>
  </si>
  <si>
    <t>บช.ก. (รฟ.)</t>
  </si>
  <si>
    <t>แบบพิมพ์</t>
  </si>
  <si>
    <t>คอมพิวเตอร์</t>
  </si>
  <si>
    <t>ค่าใช้จ่าย</t>
  </si>
  <si>
    <t>สัมมนา/ฝึกอบรม</t>
  </si>
  <si>
    <t>ทำการนอกเวลา</t>
  </si>
  <si>
    <t>ค่าตอบแทน</t>
  </si>
  <si>
    <t>อาสาสมัครฯ</t>
  </si>
  <si>
    <t>ภ.จว.สงขลา</t>
  </si>
  <si>
    <t>ภ.จว.ประจวบคีรีขันธ์</t>
  </si>
  <si>
    <t>หลักเกณฑ์การคำนวณและการเบิกจ่าย</t>
  </si>
  <si>
    <t>สยศ.ตร. (ผอ.)</t>
  </si>
  <si>
    <t>สยศ.ตร.(ผอ.)</t>
  </si>
  <si>
    <t>งบบริหาร 3%</t>
  </si>
  <si>
    <t>และพาหนะ</t>
  </si>
  <si>
    <t>4. ค่าเบี้ยเลี้ยงที่พักและพาหนะสำหรับ บก./ภ.จว. สำหรับตรวจติดตามผลการปฏิบัติงาน ชมส. บก./ภ.จว.ละ 20,000 บาท/ปี</t>
  </si>
  <si>
    <t>ภ.4 (บช.)</t>
  </si>
  <si>
    <t>ภ.5 (บช.)</t>
  </si>
  <si>
    <t>ภ.6 (บช.)</t>
  </si>
  <si>
    <t>ภ.7 (บช.)</t>
  </si>
  <si>
    <t>หลักเกณฑ์การเบิกจ่าย</t>
  </si>
  <si>
    <t xml:space="preserve">1. ค่าอาหารทำการนอกเวลา/ค่าเบี้ยเลี้ยงและค่าพาหนะของชุดปฏิบัติการชุมชนสัมพันธ์ สถานีตำรวจระดับ ผกก. เป็นหัวหน้าสถานี ชุดละ 56,000 บาท/ปี (ชุดปฏิบัติการ 5 นาย เข้าหมู่บ้าน/ชุมชนเป้าหมาย ไม่น้อยกว่า 44  วัน/ปี  ปฏิบัติงาน 4 วัน/เดือน จำนวน 10 เดือน </t>
  </si>
  <si>
    <t xml:space="preserve">2.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44,800 บาท/ปี (ชุดปฏิบัติการ 4 นาย เข้าหมู่บ้าน/ชุมชนเป้าหมาย ไม่น้อยกว่า 44  วัน/ปี ปฏิบัติงาน 4 วัน/เดือน จำนวน 10 เดือน </t>
  </si>
  <si>
    <t xml:space="preserve">3. ค่าอาหารทำการนอกเวลา/ค่าเบี้ยเลี้ยงและค่าพาหนะของชุดปฏิบัติการชุมชนสัมพันธ์ สถานีตำรวจระดับ สว. เป็นหัวหน้าสถานี ชุดละ 33,600 บาท/ปี (ชุดปฏิบัติการ 3 นาย เข้าหมู่บ้าน/ชุมชนเป้าหมาย ปฏิบัติงานไม่น้อยกว่า 44  วัน/ปี  ปฏิบัติงาน 4 วัน/เดือน จำนวน 10 เดือน </t>
  </si>
  <si>
    <t xml:space="preserve">     และไตรมาส 1 - 2 เพิ่มช่วงเทศกาลปีใหม่ 2 วัน,  ไตรมาส 3 - 4 เพิ่มช่วงเทศกาลสงกรานต์ 2 วัน (ค่าอาหารทำการนอกเวลา/ค่าเบี้ยเลี้ยงชุดปฏิบัติการชุมชนสัมพันธ์ 5 นาย*200 บาท*44 วัน ปฏิบัติงานไม่น้อยกว่า 44 วัน/ปี ส่วนที่เหลือถัวเป็นค่าพาหนะสำหรับเข้าปฏิบัติงาน)</t>
  </si>
  <si>
    <t xml:space="preserve">     และไตรมาส 1 - 2 เพิ่มช่วงเทศกาลปีใหม่ 2 วัน,  ไตรมาส 3 - 4 เพิ่มช่วงเทศกาลสงกรานต์ 2 วัน (ค่าอาหารทำการนอกเวลา/ค่าเบี้ยเลี้ยงชุดปฏิบัติการชุมชนสัมพันธ์ 4 นาย*200 บาท*44 วัน ปฏิบัติงานไม่น้อยกว่า 44 วัน/ปี ส่วนที่เหลือถัวเป็นค่าพาหนะสำหรับเข้าปฏิบัติงาน)</t>
  </si>
  <si>
    <t xml:space="preserve">     และไตรมาส 1 - 2 เพิ่มช่วงเทศกาลปีใหม่ 2 วัน,  ไตรมาส 3 - 4 เพิ่มช่วงเทศกาลสงกรานต์ 2 วัน (ค่าอาหารทำการนอกเวลา/ค่าเบี้ยเลี้ยงชุดปฏิบัติการชุมชนสัมพันธ์ 3 นาย*200 บาท*44 วัน ปฏิบัติงานไม่น้อยกว่า 44 วัน/ปี ส่วนที่เหลือถัวเป็นค่าพาหนะสำหรับเข้าปฏิบัติงาน)</t>
  </si>
  <si>
    <t xml:space="preserve">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44,800 บาท/ปี (ชุดปฏิบัติการ 4 นาย เข้าหมู่บ้าน/ชุมชนเป้าหมาย ไม่น้อยกว่า 44  วัน/ปี ปฏิบัติงาน 4 วัน/เดือน จำนวน 10 เดือน </t>
  </si>
  <si>
    <t>6. ค่าตอบแทนอาสาสมัครตำรวจบ้าน สถานีละ 48,000 บาท/ปี  สถานีละ 10 คน*100 บาทต่อวัน*48 วัน ปฏิบัติงาน 4 วันต่อเดือน จำนวน 10  เดือน  เพิ่มช่วงเทศกาลปีใหม่ 4 วัน เทศกาลสงกรานต์ 4 วัน รวม 48 วัน</t>
  </si>
  <si>
    <t>เครื่องแต่งกาย</t>
  </si>
  <si>
    <t xml:space="preserve">     และเพิ่มช่วงเทศกาลปีใหม่ 2 วัน (ค่าอาหารทำการนอกเวลา/ค่าเบี้ยเลี้ยงชุดปฏิบัติการชุมชนสัมพันธ์ 5 นาย*200 บาท*22 วัน ปฏิบัติงานไม่น้อยกว่า 22 วัน/ไตรมาส 1-2 ส่วนที่เหลือถัวเป็นค่าพาหนะสำหรับเข้าปฏิบัติงาน)</t>
  </si>
  <si>
    <t xml:space="preserve">     และเพิ่มช่วงเทศกาลปีใหม่ 2 วัน (ค่าอาหารทำการนอกเวลา/ค่าเบี้ยเลี้ยงชุดปฏิบัติการชุมชนสัมพันธ์ 4 นาย*200 บาท*22 วัน ปฏิบัติงานไม่น้อยกว่า 22 วัน/ไตรมาส 1-2  ส่วนที่เหลือถัวเป็นค่าพาหนะสำหรับเข้าปฏิบัติงาน)</t>
  </si>
  <si>
    <t xml:space="preserve">     และเพิ่มช่วงเทศกาลปีใหม่ 2 วัน (ค่าอาหารทำการนอกเวลา/ค่าเบี้ยเลี้ยงชุดปฏิบัติการชุมชนสัมพันธ์ 3 นาย*200 บาท*22 วัน ปฏิบัติงานไม่น้อยกว่า 22 วัน/ไตรมาส 1- 2 ส่วนที่เหลือถัวเป็นค่าพาหนะสำหรับเข้าปฏิบัติงาน)</t>
  </si>
  <si>
    <t xml:space="preserve">1. ค่าอาหารทำการนอกเวลา/ค่าเบี้ยเลี้ยงและค่าพาหนะของชุดปฏิบัติการชุมชนสัมพันธ์ สถานีตำรวจระดับ ผกก. เป็นหัวหน้าสถานี ชุดละ 28,000 บาท/ไตรมาส 1-2 (ชุดปฏิบัติการ 5 นาย เข้าหมู่บ้าน/ชุมชนเป้าหมาย ไม่น้อยกว่า 22  วัน ปฏิบัติงาน 4 วัน/เดือน จำนวน 5 เดือน </t>
  </si>
  <si>
    <t xml:space="preserve">2.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22,400 บาท/ไตรมาส 1-2 (ชุดปฏิบัติการ 4 นาย เข้าหมู่บ้าน/ชุมชนเป้าหมาย ไม่น้อยกว่า 22  วัน ปฏิบัติงาน 4 วัน/เดือน จำนวน 5 เดือน </t>
  </si>
  <si>
    <t xml:space="preserve">3. ค่าอาหารทำการนอกเวลา/ค่าเบี้ยเลี้ยงและค่าพาหนะของชุดปฏิบัติการชุมชนสัมพันธ์ สถานีตำรวจระดับ สว. เป็นหัวหน้าสถานี ชุดละ 16,800 บาท/ไตรมาส 1-2 (ชุดปฏิบัติการ 3 นาย เข้าหมู่บ้าน/ชุมชนเป้าหมาย ไม่น้อยกว่า 22  วัน  ปฏิบัติงาน 4 วัน/เดือน จำนวน 5 เดือน </t>
  </si>
  <si>
    <t>หลักเกณฑ์การเบิกจ่าย ไตรมาส 1-2</t>
  </si>
  <si>
    <t xml:space="preserve">     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22,400 บาท/ไตรมาส 1-2 (ชุดปฏิบัติการ 4 นาย เข้าหมู่บ้าน/ชุมชนเป้าหมาย ไม่น้อยกว่า 22  วัน ปฏิบัติงาน 4 วัน/เดือน จำนวน 5 เดือน </t>
  </si>
  <si>
    <t>หลักเกณฑ์การเบิกจ่าย ไตรมาส 3-4</t>
  </si>
  <si>
    <t xml:space="preserve">     และเพิ่มช่วงเทศกาลสงกรานต์ 2 วัน (ค่าอาหารทำการนอกเวลา/ค่าเบี้ยเลี้ยงชุดปฏิบัติการชุมชนสัมพันธ์ 4 นาย*200 บาท*22 วัน ปฏิบัติงานไม่น้อยกว่า 22 วัน/ไตรมาส 3-4  ส่วนที่เหลือถัวเป็นค่าพาหนะสำหรับเข้าปฏิบัติงาน)</t>
  </si>
  <si>
    <t xml:space="preserve">     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22,400 บาท/ไตรมาส 3-4 (ชุดปฏิบัติการ 4 นาย เข้าหมู่บ้าน/ชุมชนเป้าหมาย ไม่น้อยกว่า 22  วัน ปฏิบัติงาน 4 วัน/เดือน จำนวน 5 เดือน </t>
  </si>
  <si>
    <t>6. ค่าตอบแทนอาสาสมัครตำรวจบ้าน สถานีละ 24,000 บาท/ไตรมาส 1-2   สถานีละ 10 คน*100 บาทต่อวัน*24  วัน ปฏิบัติงาน 4 วันต่อเดือน จำนวน 5  เดือน  เพิ่มเทศกาลปีใหม่ 4 วัน รวม 24 วัน</t>
  </si>
  <si>
    <t>5. ค่าเบี้ยเลี้ยง ที่พักและพาหนะ สำหรับ บช. ในการออกตรวจติดตามผลการปฏิบัติงานของชุด ชมส.  บช.ละ 20,000 บาท/ปี</t>
  </si>
  <si>
    <t xml:space="preserve">งบบริหาร </t>
  </si>
  <si>
    <t xml:space="preserve">   ภ.4 จำนวน 46 สภ., ภ.5 จำนวน 36 สภ., ภ.6 จำนวน 34 สภ., ภ.7 จำนวน 52 สภ., ภ.8 จำนวน 37 สภ. และ ภ.9 จำนวน 59 สภ. </t>
  </si>
  <si>
    <t xml:space="preserve">  (ทั้งนี้จัดสรรให้สถานีตำรวจที่มีสถิติคดีเกี่ยวกับทรัพย์สูง จำนวน 486 สถานี) ได้แก่ บช.น.  จำนวน 74 สน., ภ.1 จำนวน 54  สภ., ภ.2 จำนวน 57 สภ., ภ.3 จำนวน 37 สภ., </t>
  </si>
  <si>
    <t>4. ค่าเบี้ยเลี้ยงที่พักและพาหนะ ระดับ บก./ภ.จว. สำหรับตรวจติดตามงานชุมชนสัมพันธ์และงานการมีส่วนร่วมของประชาชน ไตรมาส 1-2   บก./ภ.จว.ละ 10,000 บาท</t>
  </si>
  <si>
    <t>5. ค่าเบี้ยเลี้ยง ที่พักและพาหนะ ระดับ บช. สำหรับตรวจติดตามงานชุมชนสัมพันธ์และงานการมีส่วนร่วมของประชาชน ไตรมาส 1-2   บช.ละ 30,000 บาท</t>
  </si>
  <si>
    <t>งบประมาณสำหรับดำเนินกิจกรรมการออกหน่วยแพทย์เคลื่อนที่และชุมชนสงเคราะห์ประจำปีงบประมาณ พ.ศ.2563</t>
  </si>
  <si>
    <t>งบประมาณสำหรับการดำเนินงานชุมชนและมวลชนสัมพันธ์ในภาพรวม ประจำปีงบประมาณ พ.ศ.2563</t>
  </si>
  <si>
    <t>งบดำเนินงาน งานชุมชนและมวลชนสัมพันธ์ ปีงบประมาณ 2563 ไตรมาส 1-2  วงเงิน 59,381,600 บาท  (ใช้ฐานเดิมจากปีงบประมาณ 62)</t>
  </si>
  <si>
    <t>4. ค่าเบี้ยเลี้ยงที่พักและพาหนะ  บก./ภ.จว. สำหรับตรวจติดตามงานชุมชนสัมพันธ์และงานการมีส่วนร่วมของประชาชน ไตรมาส 1-2   บก./ภ.จว.ละ 10,000 บาท</t>
  </si>
  <si>
    <t>5. ค่าเบี้ยเลี้ยง ที่พักและพาหนะ  บช. สำหรับตรวจติดตามงานชุมชนสัมพันธ์และงานการมีส่วนร่วมของประชาชน ไตรมาส 1-2   บช.ละ 10,000 บาท</t>
  </si>
  <si>
    <t>โครงการ</t>
  </si>
  <si>
    <t>ประเมินผล ชมส.</t>
  </si>
  <si>
    <t>งบดำเนินงาน งานชุมชนและมวลชนสัมพันธ์ ปีงบประมาณ 2563 ไตรมาส 3-4  วงเงิน 59,328,300 บาท (ใช้ฐานเดิมจากปีงบประมาณ 62)</t>
  </si>
  <si>
    <t>งบดำเนินงาน งานชุมชนและมวลชนสัมพันธ์ ปีงบประมาณ 2563 วงเงิน 123,656,200 บาท ตร.กันไว้ 4% (4,946,300 บาท) คงเหลือ 118,709,900 บาท (ใช้ฐานเดิมจากปีงบประมาณ 62)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</si>
</sst>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7"/>
      <name val="Arial"/>
      <family val="2"/>
    </font>
    <font>
      <sz val="6"/>
      <name val="Arial"/>
      <family val="2"/>
    </font>
    <font>
      <sz val="7"/>
      <color rgb="FFFFC000"/>
      <name val="Arial"/>
      <family val="2"/>
    </font>
    <font>
      <sz val="7"/>
      <color rgb="FF00B050"/>
      <name val="Arial"/>
      <family val="2"/>
    </font>
    <font>
      <sz val="7"/>
      <color rgb="FF009900"/>
      <name val="Arial"/>
      <family val="2"/>
    </font>
    <font>
      <sz val="7"/>
      <color theme="9" tint="-0.249977111117893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5"/>
      <name val="Arial"/>
      <family val="2"/>
    </font>
    <font>
      <b/>
      <sz val="7"/>
      <color rgb="FF009900"/>
      <name val="Arial"/>
      <family val="2"/>
    </font>
    <font>
      <b/>
      <sz val="6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sz val="7"/>
      <color rgb="FFFF0000"/>
      <name val="Arial"/>
      <family val="2"/>
    </font>
    <font>
      <sz val="9"/>
      <name val="TH SarabunPSK"/>
      <family val="2"/>
    </font>
    <font>
      <b/>
      <sz val="7"/>
      <color rgb="FFFF0000"/>
      <name val="Arial"/>
      <family val="2"/>
    </font>
    <font>
      <sz val="13.5"/>
      <name val="Arial"/>
      <family val="2"/>
    </font>
    <font>
      <sz val="10.5"/>
      <name val="TH SarabunPSK"/>
      <family val="2"/>
    </font>
    <font>
      <sz val="10.5"/>
      <color rgb="FFFF0000"/>
      <name val="TH SarabunPSK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sz val="10"/>
      <name val="TH SarabunPSK"/>
      <family val="2"/>
    </font>
    <font>
      <sz val="14"/>
      <color rgb="FFFF0000"/>
      <name val="TH SarabunPSK"/>
      <family val="2"/>
    </font>
    <font>
      <sz val="13.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</cellStyleXfs>
  <cellXfs count="95">
    <xf numFmtId="0" fontId="0" fillId="0" borderId="0" xfId="0"/>
    <xf numFmtId="0" fontId="5" fillId="0" borderId="0" xfId="0" applyFont="1"/>
    <xf numFmtId="0" fontId="2" fillId="0" borderId="3" xfId="0" applyFont="1" applyBorder="1"/>
    <xf numFmtId="0" fontId="2" fillId="0" borderId="4" xfId="0" applyFont="1" applyBorder="1"/>
    <xf numFmtId="3" fontId="5" fillId="0" borderId="4" xfId="0" applyNumberFormat="1" applyFont="1" applyBorder="1"/>
    <xf numFmtId="3" fontId="0" fillId="0" borderId="0" xfId="0" applyNumberFormat="1"/>
    <xf numFmtId="0" fontId="3" fillId="0" borderId="0" xfId="0" applyFont="1"/>
    <xf numFmtId="3" fontId="6" fillId="0" borderId="0" xfId="0" applyNumberFormat="1" applyFont="1"/>
    <xf numFmtId="3" fontId="8" fillId="0" borderId="4" xfId="0" applyNumberFormat="1" applyFont="1" applyBorder="1"/>
    <xf numFmtId="3" fontId="9" fillId="0" borderId="4" xfId="0" applyNumberFormat="1" applyFont="1" applyBorder="1"/>
    <xf numFmtId="3" fontId="5" fillId="0" borderId="0" xfId="0" applyNumberFormat="1" applyFont="1"/>
    <xf numFmtId="3" fontId="10" fillId="0" borderId="0" xfId="0" applyNumberFormat="1" applyFont="1"/>
    <xf numFmtId="3" fontId="7" fillId="0" borderId="0" xfId="0" applyNumberFormat="1" applyFont="1"/>
    <xf numFmtId="3" fontId="2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3" fontId="15" fillId="0" borderId="3" xfId="0" applyNumberFormat="1" applyFont="1" applyBorder="1"/>
    <xf numFmtId="0" fontId="2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9" fillId="0" borderId="3" xfId="0" applyNumberFormat="1" applyFont="1" applyBorder="1"/>
    <xf numFmtId="3" fontId="8" fillId="0" borderId="3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14" fillId="0" borderId="6" xfId="0" applyNumberFormat="1" applyFont="1" applyBorder="1"/>
    <xf numFmtId="3" fontId="12" fillId="0" borderId="6" xfId="0" applyNumberFormat="1" applyFont="1" applyBorder="1"/>
    <xf numFmtId="3" fontId="12" fillId="0" borderId="7" xfId="0" applyNumberFormat="1" applyFont="1" applyBorder="1"/>
    <xf numFmtId="3" fontId="14" fillId="0" borderId="7" xfId="0" applyNumberFormat="1" applyFont="1" applyBorder="1"/>
    <xf numFmtId="3" fontId="12" fillId="0" borderId="3" xfId="0" applyNumberFormat="1" applyFont="1" applyBorder="1"/>
    <xf numFmtId="3" fontId="8" fillId="0" borderId="6" xfId="0" applyNumberFormat="1" applyFont="1" applyBorder="1"/>
    <xf numFmtId="3" fontId="12" fillId="0" borderId="0" xfId="0" applyNumberFormat="1" applyFont="1" applyBorder="1"/>
    <xf numFmtId="3" fontId="12" fillId="0" borderId="6" xfId="0" applyNumberFormat="1" applyFont="1" applyFill="1" applyBorder="1"/>
    <xf numFmtId="0" fontId="16" fillId="0" borderId="0" xfId="0" applyFont="1"/>
    <xf numFmtId="0" fontId="17" fillId="0" borderId="0" xfId="0" applyFo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8" fillId="0" borderId="3" xfId="0" applyNumberFormat="1" applyFont="1" applyBorder="1"/>
    <xf numFmtId="3" fontId="18" fillId="0" borderId="4" xfId="0" applyNumberFormat="1" applyFont="1" applyBorder="1"/>
    <xf numFmtId="3" fontId="5" fillId="0" borderId="3" xfId="0" applyNumberFormat="1" applyFont="1" applyFill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5" fillId="0" borderId="4" xfId="0" applyNumberFormat="1" applyFont="1" applyFill="1" applyBorder="1"/>
    <xf numFmtId="3" fontId="2" fillId="0" borderId="4" xfId="0" applyNumberFormat="1" applyFont="1" applyBorder="1"/>
    <xf numFmtId="9" fontId="5" fillId="0" borderId="2" xfId="0" applyNumberFormat="1" applyFont="1" applyBorder="1" applyAlignment="1">
      <alignment horizontal="center"/>
    </xf>
    <xf numFmtId="3" fontId="19" fillId="0" borderId="0" xfId="0" applyNumberFormat="1" applyFont="1"/>
    <xf numFmtId="3" fontId="20" fillId="0" borderId="6" xfId="0" applyNumberFormat="1" applyFont="1" applyBorder="1" applyAlignment="1">
      <alignment horizontal="center"/>
    </xf>
    <xf numFmtId="3" fontId="17" fillId="0" borderId="0" xfId="0" applyNumberFormat="1" applyFont="1"/>
    <xf numFmtId="0" fontId="21" fillId="0" borderId="0" xfId="0" applyFont="1"/>
    <xf numFmtId="3" fontId="5" fillId="0" borderId="0" xfId="0" applyNumberFormat="1" applyFont="1" applyBorder="1"/>
    <xf numFmtId="3" fontId="8" fillId="0" borderId="0" xfId="0" applyNumberFormat="1" applyFont="1" applyBorder="1"/>
    <xf numFmtId="3" fontId="11" fillId="0" borderId="6" xfId="0" applyNumberFormat="1" applyFont="1" applyBorder="1"/>
    <xf numFmtId="3" fontId="11" fillId="0" borderId="7" xfId="0" applyNumberFormat="1" applyFont="1" applyBorder="1"/>
    <xf numFmtId="3" fontId="11" fillId="0" borderId="4" xfId="0" applyNumberFormat="1" applyFont="1" applyFill="1" applyBorder="1"/>
    <xf numFmtId="3" fontId="11" fillId="0" borderId="6" xfId="0" applyNumberFormat="1" applyFont="1" applyFill="1" applyBorder="1"/>
    <xf numFmtId="0" fontId="22" fillId="0" borderId="0" xfId="0" applyFont="1"/>
    <xf numFmtId="0" fontId="23" fillId="0" borderId="0" xfId="0" applyFont="1"/>
    <xf numFmtId="3" fontId="15" fillId="0" borderId="7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/>
    <xf numFmtId="3" fontId="26" fillId="0" borderId="0" xfId="0" applyNumberFormat="1" applyFont="1" applyBorder="1"/>
    <xf numFmtId="3" fontId="25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 applyFill="1" applyBorder="1"/>
    <xf numFmtId="3" fontId="25" fillId="0" borderId="0" xfId="0" applyNumberFormat="1" applyFont="1" applyFill="1" applyBorder="1"/>
    <xf numFmtId="0" fontId="27" fillId="0" borderId="0" xfId="0" applyFont="1"/>
    <xf numFmtId="3" fontId="6" fillId="0" borderId="4" xfId="0" applyNumberFormat="1" applyFont="1" applyBorder="1"/>
    <xf numFmtId="0" fontId="2" fillId="0" borderId="4" xfId="0" applyFont="1" applyFill="1" applyBorder="1"/>
    <xf numFmtId="3" fontId="18" fillId="0" borderId="4" xfId="0" applyNumberFormat="1" applyFont="1" applyFill="1" applyBorder="1"/>
    <xf numFmtId="3" fontId="15" fillId="0" borderId="3" xfId="0" applyNumberFormat="1" applyFont="1" applyFill="1" applyBorder="1"/>
    <xf numFmtId="0" fontId="0" fillId="0" borderId="0" xfId="0" applyFill="1"/>
    <xf numFmtId="3" fontId="9" fillId="0" borderId="3" xfId="0" applyNumberFormat="1" applyFont="1" applyFill="1" applyBorder="1"/>
    <xf numFmtId="0" fontId="28" fillId="0" borderId="0" xfId="0" applyFont="1"/>
    <xf numFmtId="0" fontId="1" fillId="0" borderId="0" xfId="0" applyFont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4" fillId="0" borderId="0" xfId="0" applyFont="1"/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6" fillId="0" borderId="6" xfId="0" applyNumberFormat="1" applyFont="1" applyBorder="1"/>
    <xf numFmtId="3" fontId="25" fillId="0" borderId="3" xfId="0" applyNumberFormat="1" applyFont="1" applyBorder="1"/>
    <xf numFmtId="3" fontId="25" fillId="0" borderId="4" xfId="0" applyNumberFormat="1" applyFont="1" applyBorder="1"/>
    <xf numFmtId="3" fontId="24" fillId="0" borderId="0" xfId="0" applyNumberFormat="1" applyFont="1"/>
    <xf numFmtId="3" fontId="26" fillId="0" borderId="6" xfId="0" applyNumberFormat="1" applyFont="1" applyFill="1" applyBorder="1"/>
    <xf numFmtId="3" fontId="25" fillId="0" borderId="3" xfId="0" applyNumberFormat="1" applyFont="1" applyFill="1" applyBorder="1"/>
    <xf numFmtId="3" fontId="25" fillId="0" borderId="4" xfId="0" applyNumberFormat="1" applyFont="1" applyFill="1" applyBorder="1"/>
    <xf numFmtId="3" fontId="25" fillId="0" borderId="0" xfId="0" applyNumberFormat="1" applyFont="1"/>
    <xf numFmtId="0" fontId="29" fillId="0" borderId="0" xfId="0" applyFont="1"/>
  </cellXfs>
  <cellStyles count="4">
    <cellStyle name="เครื่องหมายจุลภาค 2" xfId="1"/>
    <cellStyle name="ปกติ" xfId="0" builtinId="0"/>
    <cellStyle name="ปกติ 2" xfId="2"/>
    <cellStyle name="ปกติ 3" xfId="3"/>
  </cellStyles>
  <dxfs count="0"/>
  <tableStyles count="0" defaultTableStyle="TableStyleMedium9" defaultPivotStyle="PivotStyleLight16"/>
  <colors>
    <mruColors>
      <color rgb="FF00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410308</xdr:colOff>
      <xdr:row>1</xdr:row>
      <xdr:rowOff>7328</xdr:rowOff>
    </xdr:from>
    <xdr:to>
      <xdr:col>20</xdr:col>
      <xdr:colOff>468925</xdr:colOff>
      <xdr:row>1</xdr:row>
      <xdr:rowOff>256444</xdr:rowOff>
    </xdr:to>
    <xdr:sp macro="" textlink="">
      <xdr:nvSpPr>
        <xdr:cNvPr id="17" name="TextBox 16"/>
        <xdr:cNvSpPr txBox="1"/>
      </xdr:nvSpPr>
      <xdr:spPr>
        <a:xfrm>
          <a:off x="8843596" y="168520"/>
          <a:ext cx="967156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th-TH" sz="1100"/>
            <a:t>ภาพรวมทั้งปี</a:t>
          </a:r>
        </a:p>
      </xdr:txBody>
    </xdr:sp>
    <xdr:clientData/>
  </xdr:twoCellAnchor>
  <xdr:twoCellAnchor>
    <xdr:from>
      <xdr:col>16</xdr:col>
      <xdr:colOff>95250</xdr:colOff>
      <xdr:row>31</xdr:row>
      <xdr:rowOff>43960</xdr:rowOff>
    </xdr:from>
    <xdr:to>
      <xdr:col>20</xdr:col>
      <xdr:colOff>454270</xdr:colOff>
      <xdr:row>32</xdr:row>
      <xdr:rowOff>102576</xdr:rowOff>
    </xdr:to>
    <xdr:sp macro="" textlink="">
      <xdr:nvSpPr>
        <xdr:cNvPr id="18" name="TextBox 17"/>
        <xdr:cNvSpPr txBox="1"/>
      </xdr:nvSpPr>
      <xdr:spPr>
        <a:xfrm>
          <a:off x="7429500" y="6374422"/>
          <a:ext cx="2366597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บช.น.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/>
            <a:t> (ทั้งปี)</a:t>
          </a:r>
        </a:p>
      </xdr:txBody>
    </xdr:sp>
    <xdr:clientData/>
  </xdr:twoCellAnchor>
  <xdr:twoCellAnchor>
    <xdr:from>
      <xdr:col>16</xdr:col>
      <xdr:colOff>212482</xdr:colOff>
      <xdr:row>65</xdr:row>
      <xdr:rowOff>0</xdr:rowOff>
    </xdr:from>
    <xdr:to>
      <xdr:col>20</xdr:col>
      <xdr:colOff>454271</xdr:colOff>
      <xdr:row>66</xdr:row>
      <xdr:rowOff>95249</xdr:rowOff>
    </xdr:to>
    <xdr:sp macro="" textlink="">
      <xdr:nvSpPr>
        <xdr:cNvPr id="19" name="TextBox 18"/>
        <xdr:cNvSpPr txBox="1"/>
      </xdr:nvSpPr>
      <xdr:spPr>
        <a:xfrm>
          <a:off x="7546732" y="12858750"/>
          <a:ext cx="2249366" cy="25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ภ.1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139212</xdr:colOff>
      <xdr:row>99</xdr:row>
      <xdr:rowOff>139213</xdr:rowOff>
    </xdr:from>
    <xdr:to>
      <xdr:col>20</xdr:col>
      <xdr:colOff>454270</xdr:colOff>
      <xdr:row>101</xdr:row>
      <xdr:rowOff>95250</xdr:rowOff>
    </xdr:to>
    <xdr:sp macro="" textlink="">
      <xdr:nvSpPr>
        <xdr:cNvPr id="20" name="TextBox 19"/>
        <xdr:cNvSpPr txBox="1"/>
      </xdr:nvSpPr>
      <xdr:spPr>
        <a:xfrm>
          <a:off x="7473462" y="19174559"/>
          <a:ext cx="2322635" cy="278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ภ.2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124558</xdr:colOff>
      <xdr:row>135</xdr:row>
      <xdr:rowOff>7328</xdr:rowOff>
    </xdr:from>
    <xdr:to>
      <xdr:col>20</xdr:col>
      <xdr:colOff>439618</xdr:colOff>
      <xdr:row>136</xdr:row>
      <xdr:rowOff>102578</xdr:rowOff>
    </xdr:to>
    <xdr:sp macro="" textlink="">
      <xdr:nvSpPr>
        <xdr:cNvPr id="21" name="TextBox 20"/>
        <xdr:cNvSpPr txBox="1"/>
      </xdr:nvSpPr>
      <xdr:spPr>
        <a:xfrm>
          <a:off x="7458808" y="25541655"/>
          <a:ext cx="2322637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ภ.3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ทั้งปี)</a:t>
          </a:r>
          <a:endParaRPr lang="th-TH" sz="1100"/>
        </a:p>
      </xdr:txBody>
    </xdr:sp>
    <xdr:clientData/>
  </xdr:twoCellAnchor>
  <xdr:twoCellAnchor>
    <xdr:from>
      <xdr:col>16</xdr:col>
      <xdr:colOff>381000</xdr:colOff>
      <xdr:row>170</xdr:row>
      <xdr:rowOff>14652</xdr:rowOff>
    </xdr:from>
    <xdr:to>
      <xdr:col>20</xdr:col>
      <xdr:colOff>439616</xdr:colOff>
      <xdr:row>171</xdr:row>
      <xdr:rowOff>87922</xdr:rowOff>
    </xdr:to>
    <xdr:sp macro="" textlink="">
      <xdr:nvSpPr>
        <xdr:cNvPr id="22" name="TextBox 21"/>
        <xdr:cNvSpPr txBox="1"/>
      </xdr:nvSpPr>
      <xdr:spPr>
        <a:xfrm>
          <a:off x="7715250" y="31886767"/>
          <a:ext cx="2066193" cy="234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ภ.4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263769</xdr:colOff>
      <xdr:row>204</xdr:row>
      <xdr:rowOff>0</xdr:rowOff>
    </xdr:from>
    <xdr:to>
      <xdr:col>20</xdr:col>
      <xdr:colOff>468925</xdr:colOff>
      <xdr:row>205</xdr:row>
      <xdr:rowOff>87923</xdr:rowOff>
    </xdr:to>
    <xdr:sp macro="" textlink="">
      <xdr:nvSpPr>
        <xdr:cNvPr id="23" name="TextBox 22"/>
        <xdr:cNvSpPr txBox="1"/>
      </xdr:nvSpPr>
      <xdr:spPr>
        <a:xfrm>
          <a:off x="7598019" y="38253865"/>
          <a:ext cx="2212733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ภ.5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388327</xdr:colOff>
      <xdr:row>239</xdr:row>
      <xdr:rowOff>14654</xdr:rowOff>
    </xdr:from>
    <xdr:to>
      <xdr:col>20</xdr:col>
      <xdr:colOff>461598</xdr:colOff>
      <xdr:row>240</xdr:row>
      <xdr:rowOff>87923</xdr:rowOff>
    </xdr:to>
    <xdr:sp macro="" textlink="">
      <xdr:nvSpPr>
        <xdr:cNvPr id="24" name="TextBox 23"/>
        <xdr:cNvSpPr txBox="1"/>
      </xdr:nvSpPr>
      <xdr:spPr>
        <a:xfrm>
          <a:off x="7722577" y="44606308"/>
          <a:ext cx="2080848" cy="2344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ภ.6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439616</xdr:colOff>
      <xdr:row>273</xdr:row>
      <xdr:rowOff>139212</xdr:rowOff>
    </xdr:from>
    <xdr:to>
      <xdr:col>20</xdr:col>
      <xdr:colOff>476251</xdr:colOff>
      <xdr:row>275</xdr:row>
      <xdr:rowOff>87923</xdr:rowOff>
    </xdr:to>
    <xdr:sp macro="" textlink="">
      <xdr:nvSpPr>
        <xdr:cNvPr id="25" name="TextBox 24"/>
        <xdr:cNvSpPr txBox="1"/>
      </xdr:nvSpPr>
      <xdr:spPr>
        <a:xfrm>
          <a:off x="7773866" y="50907462"/>
          <a:ext cx="2044212" cy="271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ภ.7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388328</xdr:colOff>
      <xdr:row>308</xdr:row>
      <xdr:rowOff>153866</xdr:rowOff>
    </xdr:from>
    <xdr:to>
      <xdr:col>20</xdr:col>
      <xdr:colOff>417637</xdr:colOff>
      <xdr:row>310</xdr:row>
      <xdr:rowOff>131884</xdr:rowOff>
    </xdr:to>
    <xdr:sp macro="" textlink="">
      <xdr:nvSpPr>
        <xdr:cNvPr id="26" name="TextBox 25"/>
        <xdr:cNvSpPr txBox="1"/>
      </xdr:nvSpPr>
      <xdr:spPr>
        <a:xfrm>
          <a:off x="7722578" y="57259904"/>
          <a:ext cx="2036886" cy="300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ภ.8 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249116</xdr:colOff>
      <xdr:row>344</xdr:row>
      <xdr:rowOff>21980</xdr:rowOff>
    </xdr:from>
    <xdr:to>
      <xdr:col>20</xdr:col>
      <xdr:colOff>454271</xdr:colOff>
      <xdr:row>345</xdr:row>
      <xdr:rowOff>117230</xdr:rowOff>
    </xdr:to>
    <xdr:sp macro="" textlink="">
      <xdr:nvSpPr>
        <xdr:cNvPr id="27" name="TextBox 26"/>
        <xdr:cNvSpPr txBox="1"/>
      </xdr:nvSpPr>
      <xdr:spPr>
        <a:xfrm>
          <a:off x="7583366" y="63626999"/>
          <a:ext cx="2212732" cy="2564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ภ.9 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65942</xdr:colOff>
      <xdr:row>379</xdr:row>
      <xdr:rowOff>58615</xdr:rowOff>
    </xdr:from>
    <xdr:to>
      <xdr:col>20</xdr:col>
      <xdr:colOff>476251</xdr:colOff>
      <xdr:row>380</xdr:row>
      <xdr:rowOff>95250</xdr:rowOff>
    </xdr:to>
    <xdr:sp macro="" textlink="">
      <xdr:nvSpPr>
        <xdr:cNvPr id="29" name="TextBox 28"/>
        <xdr:cNvSpPr txBox="1"/>
      </xdr:nvSpPr>
      <xdr:spPr>
        <a:xfrm>
          <a:off x="7400192" y="70001423"/>
          <a:ext cx="2417886" cy="197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บช.ก.(รฟ.)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/>
            <a:t>ทั้งปี</a:t>
          </a:r>
        </a:p>
      </xdr:txBody>
    </xdr:sp>
    <xdr:clientData/>
  </xdr:twoCellAnchor>
  <xdr:twoCellAnchor>
    <xdr:from>
      <xdr:col>16</xdr:col>
      <xdr:colOff>36635</xdr:colOff>
      <xdr:row>412</xdr:row>
      <xdr:rowOff>80597</xdr:rowOff>
    </xdr:from>
    <xdr:to>
      <xdr:col>20</xdr:col>
      <xdr:colOff>490905</xdr:colOff>
      <xdr:row>413</xdr:row>
      <xdr:rowOff>117232</xdr:rowOff>
    </xdr:to>
    <xdr:sp macro="" textlink="">
      <xdr:nvSpPr>
        <xdr:cNvPr id="30" name="TextBox 29"/>
        <xdr:cNvSpPr txBox="1"/>
      </xdr:nvSpPr>
      <xdr:spPr>
        <a:xfrm>
          <a:off x="7370885" y="76280597"/>
          <a:ext cx="2461847" cy="197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รพ.ตร.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15</xdr:col>
      <xdr:colOff>36634</xdr:colOff>
      <xdr:row>450</xdr:row>
      <xdr:rowOff>109904</xdr:rowOff>
    </xdr:from>
    <xdr:to>
      <xdr:col>20</xdr:col>
      <xdr:colOff>476251</xdr:colOff>
      <xdr:row>452</xdr:row>
      <xdr:rowOff>80597</xdr:rowOff>
    </xdr:to>
    <xdr:sp macro="" textlink="">
      <xdr:nvSpPr>
        <xdr:cNvPr id="31" name="TextBox 30"/>
        <xdr:cNvSpPr txBox="1"/>
      </xdr:nvSpPr>
      <xdr:spPr>
        <a:xfrm>
          <a:off x="6916615" y="82567096"/>
          <a:ext cx="2901463" cy="293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สยศ.ตร.(ผอ.)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/>
            <a:t>ทั้งปี</a:t>
          </a:r>
        </a:p>
      </xdr:txBody>
    </xdr:sp>
    <xdr:clientData/>
  </xdr:twoCellAnchor>
  <xdr:twoCellAnchor>
    <xdr:from>
      <xdr:col>25</xdr:col>
      <xdr:colOff>13188</xdr:colOff>
      <xdr:row>52</xdr:row>
      <xdr:rowOff>166321</xdr:rowOff>
    </xdr:from>
    <xdr:to>
      <xdr:col>28</xdr:col>
      <xdr:colOff>164856</xdr:colOff>
      <xdr:row>58</xdr:row>
      <xdr:rowOff>137746</xdr:rowOff>
    </xdr:to>
    <xdr:sp macro="" textlink="">
      <xdr:nvSpPr>
        <xdr:cNvPr id="32" name="TextBox 31"/>
        <xdr:cNvSpPr txBox="1"/>
      </xdr:nvSpPr>
      <xdr:spPr>
        <a:xfrm>
          <a:off x="12820650" y="10248167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507023</xdr:colOff>
      <xdr:row>89</xdr:row>
      <xdr:rowOff>201490</xdr:rowOff>
    </xdr:from>
    <xdr:to>
      <xdr:col>26</xdr:col>
      <xdr:colOff>592748</xdr:colOff>
      <xdr:row>96</xdr:row>
      <xdr:rowOff>102577</xdr:rowOff>
    </xdr:to>
    <xdr:sp macro="" textlink="">
      <xdr:nvSpPr>
        <xdr:cNvPr id="33" name="TextBox 32"/>
        <xdr:cNvSpPr txBox="1"/>
      </xdr:nvSpPr>
      <xdr:spPr>
        <a:xfrm>
          <a:off x="12032273" y="17419759"/>
          <a:ext cx="1976071" cy="1234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459397</xdr:colOff>
      <xdr:row>125</xdr:row>
      <xdr:rowOff>183173</xdr:rowOff>
    </xdr:from>
    <xdr:to>
      <xdr:col>24</xdr:col>
      <xdr:colOff>76199</xdr:colOff>
      <xdr:row>133</xdr:row>
      <xdr:rowOff>21981</xdr:rowOff>
    </xdr:to>
    <xdr:sp macro="" textlink="">
      <xdr:nvSpPr>
        <xdr:cNvPr id="34" name="TextBox 33"/>
        <xdr:cNvSpPr txBox="1"/>
      </xdr:nvSpPr>
      <xdr:spPr>
        <a:xfrm>
          <a:off x="10299455" y="24003000"/>
          <a:ext cx="1976071" cy="1230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192698</xdr:colOff>
      <xdr:row>160</xdr:row>
      <xdr:rowOff>21248</xdr:rowOff>
    </xdr:from>
    <xdr:to>
      <xdr:col>25</xdr:col>
      <xdr:colOff>117230</xdr:colOff>
      <xdr:row>167</xdr:row>
      <xdr:rowOff>21248</xdr:rowOff>
    </xdr:to>
    <xdr:sp macro="" textlink="">
      <xdr:nvSpPr>
        <xdr:cNvPr id="35" name="TextBox 34"/>
        <xdr:cNvSpPr txBox="1"/>
      </xdr:nvSpPr>
      <xdr:spPr>
        <a:xfrm>
          <a:off x="10948621" y="30178863"/>
          <a:ext cx="1976071" cy="1230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788376</xdr:colOff>
      <xdr:row>196</xdr:row>
      <xdr:rowOff>40298</xdr:rowOff>
    </xdr:from>
    <xdr:to>
      <xdr:col>24</xdr:col>
      <xdr:colOff>405178</xdr:colOff>
      <xdr:row>202</xdr:row>
      <xdr:rowOff>11723</xdr:rowOff>
    </xdr:to>
    <xdr:sp macro="" textlink="">
      <xdr:nvSpPr>
        <xdr:cNvPr id="36" name="TextBox 35"/>
        <xdr:cNvSpPr txBox="1"/>
      </xdr:nvSpPr>
      <xdr:spPr>
        <a:xfrm>
          <a:off x="10628434" y="36594317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24</xdr:col>
      <xdr:colOff>205154</xdr:colOff>
      <xdr:row>300</xdr:row>
      <xdr:rowOff>70338</xdr:rowOff>
    </xdr:from>
    <xdr:to>
      <xdr:col>27</xdr:col>
      <xdr:colOff>356821</xdr:colOff>
      <xdr:row>307</xdr:row>
      <xdr:rowOff>121627</xdr:rowOff>
    </xdr:to>
    <xdr:sp macro="" textlink="">
      <xdr:nvSpPr>
        <xdr:cNvPr id="39" name="TextBox 38"/>
        <xdr:cNvSpPr txBox="1"/>
      </xdr:nvSpPr>
      <xdr:spPr>
        <a:xfrm>
          <a:off x="12404481" y="55835550"/>
          <a:ext cx="1976071" cy="1230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538529</xdr:colOff>
      <xdr:row>333</xdr:row>
      <xdr:rowOff>193431</xdr:rowOff>
    </xdr:from>
    <xdr:to>
      <xdr:col>25</xdr:col>
      <xdr:colOff>463061</xdr:colOff>
      <xdr:row>341</xdr:row>
      <xdr:rowOff>31506</xdr:rowOff>
    </xdr:to>
    <xdr:sp macro="" textlink="">
      <xdr:nvSpPr>
        <xdr:cNvPr id="40" name="TextBox 39"/>
        <xdr:cNvSpPr txBox="1"/>
      </xdr:nvSpPr>
      <xdr:spPr>
        <a:xfrm>
          <a:off x="11294452" y="61922758"/>
          <a:ext cx="1976071" cy="1230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248383</xdr:colOff>
      <xdr:row>367</xdr:row>
      <xdr:rowOff>49091</xdr:rowOff>
    </xdr:from>
    <xdr:to>
      <xdr:col>26</xdr:col>
      <xdr:colOff>334108</xdr:colOff>
      <xdr:row>373</xdr:row>
      <xdr:rowOff>107706</xdr:rowOff>
    </xdr:to>
    <xdr:sp macro="" textlink="">
      <xdr:nvSpPr>
        <xdr:cNvPr id="41" name="TextBox 40"/>
        <xdr:cNvSpPr txBox="1"/>
      </xdr:nvSpPr>
      <xdr:spPr>
        <a:xfrm>
          <a:off x="11773633" y="67852437"/>
          <a:ext cx="1976071" cy="1230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592748</xdr:colOff>
      <xdr:row>389</xdr:row>
      <xdr:rowOff>238857</xdr:rowOff>
    </xdr:from>
    <xdr:to>
      <xdr:col>25</xdr:col>
      <xdr:colOff>514349</xdr:colOff>
      <xdr:row>394</xdr:row>
      <xdr:rowOff>84259</xdr:rowOff>
    </xdr:to>
    <xdr:sp macro="" textlink="">
      <xdr:nvSpPr>
        <xdr:cNvPr id="42" name="TextBox 41"/>
        <xdr:cNvSpPr txBox="1"/>
      </xdr:nvSpPr>
      <xdr:spPr>
        <a:xfrm>
          <a:off x="11348671" y="72145280"/>
          <a:ext cx="1973140" cy="12375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249115</xdr:colOff>
      <xdr:row>414</xdr:row>
      <xdr:rowOff>58615</xdr:rowOff>
    </xdr:from>
    <xdr:to>
      <xdr:col>25</xdr:col>
      <xdr:colOff>170716</xdr:colOff>
      <xdr:row>421</xdr:row>
      <xdr:rowOff>21982</xdr:rowOff>
    </xdr:to>
    <xdr:sp macro="" textlink="">
      <xdr:nvSpPr>
        <xdr:cNvPr id="43" name="TextBox 42"/>
        <xdr:cNvSpPr txBox="1"/>
      </xdr:nvSpPr>
      <xdr:spPr>
        <a:xfrm>
          <a:off x="11005038" y="76581000"/>
          <a:ext cx="1973140" cy="12235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434487</xdr:colOff>
      <xdr:row>459</xdr:row>
      <xdr:rowOff>13189</xdr:rowOff>
    </xdr:from>
    <xdr:to>
      <xdr:col>25</xdr:col>
      <xdr:colOff>353157</xdr:colOff>
      <xdr:row>466</xdr:row>
      <xdr:rowOff>107706</xdr:rowOff>
    </xdr:to>
    <xdr:sp macro="" textlink="">
      <xdr:nvSpPr>
        <xdr:cNvPr id="44" name="TextBox 43"/>
        <xdr:cNvSpPr txBox="1"/>
      </xdr:nvSpPr>
      <xdr:spPr>
        <a:xfrm>
          <a:off x="11190410" y="84038343"/>
          <a:ext cx="1970209" cy="1222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630114</xdr:colOff>
      <xdr:row>25</xdr:row>
      <xdr:rowOff>7328</xdr:rowOff>
    </xdr:from>
    <xdr:to>
      <xdr:col>24</xdr:col>
      <xdr:colOff>246916</xdr:colOff>
      <xdr:row>30</xdr:row>
      <xdr:rowOff>8061</xdr:rowOff>
    </xdr:to>
    <xdr:sp macro="" textlink="">
      <xdr:nvSpPr>
        <xdr:cNvPr id="45" name="TextBox 44"/>
        <xdr:cNvSpPr txBox="1"/>
      </xdr:nvSpPr>
      <xdr:spPr>
        <a:xfrm>
          <a:off x="10470172" y="4843097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844062</xdr:colOff>
      <xdr:row>56</xdr:row>
      <xdr:rowOff>98914</xdr:rowOff>
    </xdr:from>
    <xdr:to>
      <xdr:col>24</xdr:col>
      <xdr:colOff>460864</xdr:colOff>
      <xdr:row>62</xdr:row>
      <xdr:rowOff>70339</xdr:rowOff>
    </xdr:to>
    <xdr:sp macro="" textlink="">
      <xdr:nvSpPr>
        <xdr:cNvPr id="46" name="TextBox 45"/>
        <xdr:cNvSpPr txBox="1"/>
      </xdr:nvSpPr>
      <xdr:spPr>
        <a:xfrm>
          <a:off x="10684120" y="11030683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553916</xdr:colOff>
      <xdr:row>85</xdr:row>
      <xdr:rowOff>87924</xdr:rowOff>
    </xdr:from>
    <xdr:to>
      <xdr:col>25</xdr:col>
      <xdr:colOff>478448</xdr:colOff>
      <xdr:row>91</xdr:row>
      <xdr:rowOff>59349</xdr:rowOff>
    </xdr:to>
    <xdr:sp macro="" textlink="">
      <xdr:nvSpPr>
        <xdr:cNvPr id="47" name="TextBox 46"/>
        <xdr:cNvSpPr txBox="1"/>
      </xdr:nvSpPr>
      <xdr:spPr>
        <a:xfrm>
          <a:off x="11309839" y="16456270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447675</xdr:colOff>
      <xdr:row>118</xdr:row>
      <xdr:rowOff>16119</xdr:rowOff>
    </xdr:from>
    <xdr:to>
      <xdr:col>25</xdr:col>
      <xdr:colOff>372207</xdr:colOff>
      <xdr:row>123</xdr:row>
      <xdr:rowOff>200026</xdr:rowOff>
    </xdr:to>
    <xdr:sp macro="" textlink="">
      <xdr:nvSpPr>
        <xdr:cNvPr id="48" name="TextBox 47"/>
        <xdr:cNvSpPr txBox="1"/>
      </xdr:nvSpPr>
      <xdr:spPr>
        <a:xfrm>
          <a:off x="11203598" y="22348581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840398</xdr:colOff>
      <xdr:row>160</xdr:row>
      <xdr:rowOff>53487</xdr:rowOff>
    </xdr:from>
    <xdr:to>
      <xdr:col>24</xdr:col>
      <xdr:colOff>457200</xdr:colOff>
      <xdr:row>167</xdr:row>
      <xdr:rowOff>68874</xdr:rowOff>
    </xdr:to>
    <xdr:sp macro="" textlink="">
      <xdr:nvSpPr>
        <xdr:cNvPr id="49" name="TextBox 48"/>
        <xdr:cNvSpPr txBox="1"/>
      </xdr:nvSpPr>
      <xdr:spPr>
        <a:xfrm>
          <a:off x="10680456" y="3021110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337038</xdr:colOff>
      <xdr:row>189</xdr:row>
      <xdr:rowOff>143607</xdr:rowOff>
    </xdr:from>
    <xdr:to>
      <xdr:col>25</xdr:col>
      <xdr:colOff>261570</xdr:colOff>
      <xdr:row>195</xdr:row>
      <xdr:rowOff>115033</xdr:rowOff>
    </xdr:to>
    <xdr:sp macro="" textlink="">
      <xdr:nvSpPr>
        <xdr:cNvPr id="50" name="TextBox 49"/>
        <xdr:cNvSpPr txBox="1"/>
      </xdr:nvSpPr>
      <xdr:spPr>
        <a:xfrm>
          <a:off x="11092961" y="35210261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24</xdr:col>
      <xdr:colOff>119429</xdr:colOff>
      <xdr:row>230</xdr:row>
      <xdr:rowOff>1465</xdr:rowOff>
    </xdr:from>
    <xdr:to>
      <xdr:col>27</xdr:col>
      <xdr:colOff>271096</xdr:colOff>
      <xdr:row>237</xdr:row>
      <xdr:rowOff>68141</xdr:rowOff>
    </xdr:to>
    <xdr:sp macro="" textlink="">
      <xdr:nvSpPr>
        <xdr:cNvPr id="51" name="TextBox 50"/>
        <xdr:cNvSpPr txBox="1"/>
      </xdr:nvSpPr>
      <xdr:spPr>
        <a:xfrm>
          <a:off x="12318756" y="43091100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132616</xdr:colOff>
      <xdr:row>263</xdr:row>
      <xdr:rowOff>207352</xdr:rowOff>
    </xdr:from>
    <xdr:to>
      <xdr:col>26</xdr:col>
      <xdr:colOff>218341</xdr:colOff>
      <xdr:row>270</xdr:row>
      <xdr:rowOff>120162</xdr:rowOff>
    </xdr:to>
    <xdr:sp macro="" textlink="">
      <xdr:nvSpPr>
        <xdr:cNvPr id="52" name="TextBox 51"/>
        <xdr:cNvSpPr txBox="1"/>
      </xdr:nvSpPr>
      <xdr:spPr>
        <a:xfrm>
          <a:off x="11657866" y="49158525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867508</xdr:colOff>
      <xdr:row>300</xdr:row>
      <xdr:rowOff>56417</xdr:rowOff>
    </xdr:from>
    <xdr:to>
      <xdr:col>24</xdr:col>
      <xdr:colOff>484310</xdr:colOff>
      <xdr:row>307</xdr:row>
      <xdr:rowOff>123093</xdr:rowOff>
    </xdr:to>
    <xdr:sp macro="" textlink="">
      <xdr:nvSpPr>
        <xdr:cNvPr id="53" name="TextBox 52"/>
        <xdr:cNvSpPr txBox="1"/>
      </xdr:nvSpPr>
      <xdr:spPr>
        <a:xfrm>
          <a:off x="10707566" y="55821629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24</xdr:col>
      <xdr:colOff>43228</xdr:colOff>
      <xdr:row>328</xdr:row>
      <xdr:rowOff>70338</xdr:rowOff>
    </xdr:from>
    <xdr:to>
      <xdr:col>27</xdr:col>
      <xdr:colOff>194895</xdr:colOff>
      <xdr:row>334</xdr:row>
      <xdr:rowOff>41763</xdr:rowOff>
    </xdr:to>
    <xdr:sp macro="" textlink="">
      <xdr:nvSpPr>
        <xdr:cNvPr id="54" name="TextBox 53"/>
        <xdr:cNvSpPr txBox="1"/>
      </xdr:nvSpPr>
      <xdr:spPr>
        <a:xfrm>
          <a:off x="12242555" y="60737261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82795</xdr:colOff>
      <xdr:row>366</xdr:row>
      <xdr:rowOff>162658</xdr:rowOff>
    </xdr:from>
    <xdr:to>
      <xdr:col>26</xdr:col>
      <xdr:colOff>168520</xdr:colOff>
      <xdr:row>373</xdr:row>
      <xdr:rowOff>24179</xdr:rowOff>
    </xdr:to>
    <xdr:sp macro="" textlink="">
      <xdr:nvSpPr>
        <xdr:cNvPr id="55" name="TextBox 54"/>
        <xdr:cNvSpPr txBox="1"/>
      </xdr:nvSpPr>
      <xdr:spPr>
        <a:xfrm>
          <a:off x="11608045" y="67753523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551718</xdr:colOff>
      <xdr:row>383</xdr:row>
      <xdr:rowOff>138478</xdr:rowOff>
    </xdr:from>
    <xdr:to>
      <xdr:col>27</xdr:col>
      <xdr:colOff>29308</xdr:colOff>
      <xdr:row>389</xdr:row>
      <xdr:rowOff>73269</xdr:rowOff>
    </xdr:to>
    <xdr:sp macro="" textlink="">
      <xdr:nvSpPr>
        <xdr:cNvPr id="56" name="TextBox 55"/>
        <xdr:cNvSpPr txBox="1"/>
      </xdr:nvSpPr>
      <xdr:spPr>
        <a:xfrm>
          <a:off x="12076968" y="7073338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794238</xdr:colOff>
      <xdr:row>423</xdr:row>
      <xdr:rowOff>733</xdr:rowOff>
    </xdr:from>
    <xdr:to>
      <xdr:col>24</xdr:col>
      <xdr:colOff>411040</xdr:colOff>
      <xdr:row>430</xdr:row>
      <xdr:rowOff>118697</xdr:rowOff>
    </xdr:to>
    <xdr:sp macro="" textlink="">
      <xdr:nvSpPr>
        <xdr:cNvPr id="57" name="TextBox 56"/>
        <xdr:cNvSpPr txBox="1"/>
      </xdr:nvSpPr>
      <xdr:spPr>
        <a:xfrm>
          <a:off x="10634296" y="78105733"/>
          <a:ext cx="1976071" cy="124631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280620</xdr:colOff>
      <xdr:row>459</xdr:row>
      <xdr:rowOff>55685</xdr:rowOff>
    </xdr:from>
    <xdr:to>
      <xdr:col>25</xdr:col>
      <xdr:colOff>205152</xdr:colOff>
      <xdr:row>467</xdr:row>
      <xdr:rowOff>12457</xdr:rowOff>
    </xdr:to>
    <xdr:sp macro="" textlink="">
      <xdr:nvSpPr>
        <xdr:cNvPr id="58" name="TextBox 57"/>
        <xdr:cNvSpPr txBox="1"/>
      </xdr:nvSpPr>
      <xdr:spPr>
        <a:xfrm>
          <a:off x="11036543" y="84080839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498231</xdr:colOff>
      <xdr:row>0</xdr:row>
      <xdr:rowOff>131886</xdr:rowOff>
    </xdr:from>
    <xdr:to>
      <xdr:col>20</xdr:col>
      <xdr:colOff>410308</xdr:colOff>
      <xdr:row>1</xdr:row>
      <xdr:rowOff>256444</xdr:rowOff>
    </xdr:to>
    <xdr:sp macro="" textlink="">
      <xdr:nvSpPr>
        <xdr:cNvPr id="3" name="TextBox 2"/>
        <xdr:cNvSpPr txBox="1"/>
      </xdr:nvSpPr>
      <xdr:spPr>
        <a:xfrm>
          <a:off x="8360019" y="131886"/>
          <a:ext cx="1450731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th-TH" sz="1100"/>
            <a:t>ภาพรวมไตรมาส 1- 2</a:t>
          </a:r>
        </a:p>
      </xdr:txBody>
    </xdr:sp>
    <xdr:clientData/>
  </xdr:twoCellAnchor>
  <xdr:twoCellAnchor>
    <xdr:from>
      <xdr:col>15</xdr:col>
      <xdr:colOff>205154</xdr:colOff>
      <xdr:row>31</xdr:row>
      <xdr:rowOff>43960</xdr:rowOff>
    </xdr:from>
    <xdr:to>
      <xdr:col>20</xdr:col>
      <xdr:colOff>454271</xdr:colOff>
      <xdr:row>32</xdr:row>
      <xdr:rowOff>102576</xdr:rowOff>
    </xdr:to>
    <xdr:sp macro="" textlink="">
      <xdr:nvSpPr>
        <xdr:cNvPr id="4" name="TextBox 3"/>
        <xdr:cNvSpPr txBox="1"/>
      </xdr:nvSpPr>
      <xdr:spPr>
        <a:xfrm>
          <a:off x="7121769" y="6374422"/>
          <a:ext cx="2688983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บช.น.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</a:t>
          </a:r>
          <a:r>
            <a:rPr lang="th-TH" sz="1100"/>
            <a:t> (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ไตรมาส 1- 2)</a:t>
          </a:r>
          <a:endParaRPr lang="th-TH" sz="1100"/>
        </a:p>
      </xdr:txBody>
    </xdr:sp>
    <xdr:clientData/>
  </xdr:twoCellAnchor>
  <xdr:twoCellAnchor>
    <xdr:from>
      <xdr:col>15</xdr:col>
      <xdr:colOff>307731</xdr:colOff>
      <xdr:row>64</xdr:row>
      <xdr:rowOff>146538</xdr:rowOff>
    </xdr:from>
    <xdr:to>
      <xdr:col>20</xdr:col>
      <xdr:colOff>454272</xdr:colOff>
      <xdr:row>66</xdr:row>
      <xdr:rowOff>95249</xdr:rowOff>
    </xdr:to>
    <xdr:sp macro="" textlink="">
      <xdr:nvSpPr>
        <xdr:cNvPr id="5" name="TextBox 4"/>
        <xdr:cNvSpPr txBox="1"/>
      </xdr:nvSpPr>
      <xdr:spPr>
        <a:xfrm>
          <a:off x="7224346" y="12844096"/>
          <a:ext cx="2586407" cy="271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ภ.1 ปีงบประมาณ 2563 (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ไตรมาส 1- 2)</a:t>
          </a:r>
          <a:endParaRPr lang="th-TH" sz="1100"/>
        </a:p>
      </xdr:txBody>
    </xdr:sp>
    <xdr:clientData/>
  </xdr:twoCellAnchor>
  <xdr:twoCellAnchor>
    <xdr:from>
      <xdr:col>15</xdr:col>
      <xdr:colOff>300404</xdr:colOff>
      <xdr:row>99</xdr:row>
      <xdr:rowOff>131885</xdr:rowOff>
    </xdr:from>
    <xdr:to>
      <xdr:col>20</xdr:col>
      <xdr:colOff>454269</xdr:colOff>
      <xdr:row>101</xdr:row>
      <xdr:rowOff>95249</xdr:rowOff>
    </xdr:to>
    <xdr:sp macro="" textlink="">
      <xdr:nvSpPr>
        <xdr:cNvPr id="6" name="TextBox 5"/>
        <xdr:cNvSpPr txBox="1"/>
      </xdr:nvSpPr>
      <xdr:spPr>
        <a:xfrm>
          <a:off x="7217019" y="19167231"/>
          <a:ext cx="2593731" cy="285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ภ.2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15</xdr:col>
      <xdr:colOff>285750</xdr:colOff>
      <xdr:row>134</xdr:row>
      <xdr:rowOff>139211</xdr:rowOff>
    </xdr:from>
    <xdr:to>
      <xdr:col>20</xdr:col>
      <xdr:colOff>439619</xdr:colOff>
      <xdr:row>136</xdr:row>
      <xdr:rowOff>102578</xdr:rowOff>
    </xdr:to>
    <xdr:sp macro="" textlink="">
      <xdr:nvSpPr>
        <xdr:cNvPr id="7" name="TextBox 6"/>
        <xdr:cNvSpPr txBox="1"/>
      </xdr:nvSpPr>
      <xdr:spPr>
        <a:xfrm>
          <a:off x="7202365" y="25512346"/>
          <a:ext cx="2593735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ภ.3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15</xdr:col>
      <xdr:colOff>109904</xdr:colOff>
      <xdr:row>169</xdr:row>
      <xdr:rowOff>102577</xdr:rowOff>
    </xdr:from>
    <xdr:to>
      <xdr:col>20</xdr:col>
      <xdr:colOff>439617</xdr:colOff>
      <xdr:row>171</xdr:row>
      <xdr:rowOff>51288</xdr:rowOff>
    </xdr:to>
    <xdr:sp macro="" textlink="">
      <xdr:nvSpPr>
        <xdr:cNvPr id="8" name="TextBox 7"/>
        <xdr:cNvSpPr txBox="1"/>
      </xdr:nvSpPr>
      <xdr:spPr>
        <a:xfrm>
          <a:off x="7026519" y="31813500"/>
          <a:ext cx="2769579" cy="271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ภ.4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15</xdr:col>
      <xdr:colOff>359020</xdr:colOff>
      <xdr:row>203</xdr:row>
      <xdr:rowOff>175846</xdr:rowOff>
    </xdr:from>
    <xdr:to>
      <xdr:col>20</xdr:col>
      <xdr:colOff>468925</xdr:colOff>
      <xdr:row>205</xdr:row>
      <xdr:rowOff>87923</xdr:rowOff>
    </xdr:to>
    <xdr:sp macro="" textlink="">
      <xdr:nvSpPr>
        <xdr:cNvPr id="9" name="TextBox 8"/>
        <xdr:cNvSpPr txBox="1"/>
      </xdr:nvSpPr>
      <xdr:spPr>
        <a:xfrm>
          <a:off x="7275635" y="38151288"/>
          <a:ext cx="2549771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ภ.5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15</xdr:col>
      <xdr:colOff>307731</xdr:colOff>
      <xdr:row>238</xdr:row>
      <xdr:rowOff>109903</xdr:rowOff>
    </xdr:from>
    <xdr:to>
      <xdr:col>20</xdr:col>
      <xdr:colOff>461597</xdr:colOff>
      <xdr:row>240</xdr:row>
      <xdr:rowOff>87923</xdr:rowOff>
    </xdr:to>
    <xdr:sp macro="" textlink="">
      <xdr:nvSpPr>
        <xdr:cNvPr id="10" name="TextBox 9"/>
        <xdr:cNvSpPr txBox="1"/>
      </xdr:nvSpPr>
      <xdr:spPr>
        <a:xfrm>
          <a:off x="7224346" y="44474422"/>
          <a:ext cx="2593732" cy="300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ภ.6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15</xdr:col>
      <xdr:colOff>388328</xdr:colOff>
      <xdr:row>273</xdr:row>
      <xdr:rowOff>109904</xdr:rowOff>
    </xdr:from>
    <xdr:to>
      <xdr:col>20</xdr:col>
      <xdr:colOff>476252</xdr:colOff>
      <xdr:row>275</xdr:row>
      <xdr:rowOff>87923</xdr:rowOff>
    </xdr:to>
    <xdr:sp macro="" textlink="">
      <xdr:nvSpPr>
        <xdr:cNvPr id="11" name="TextBox 10"/>
        <xdr:cNvSpPr txBox="1"/>
      </xdr:nvSpPr>
      <xdr:spPr>
        <a:xfrm>
          <a:off x="7304943" y="50812212"/>
          <a:ext cx="2527790" cy="300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ภ.7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15</xdr:col>
      <xdr:colOff>183173</xdr:colOff>
      <xdr:row>308</xdr:row>
      <xdr:rowOff>131885</xdr:rowOff>
    </xdr:from>
    <xdr:to>
      <xdr:col>20</xdr:col>
      <xdr:colOff>417636</xdr:colOff>
      <xdr:row>310</xdr:row>
      <xdr:rowOff>131884</xdr:rowOff>
    </xdr:to>
    <xdr:sp macro="" textlink="">
      <xdr:nvSpPr>
        <xdr:cNvPr id="12" name="TextBox 11"/>
        <xdr:cNvSpPr txBox="1"/>
      </xdr:nvSpPr>
      <xdr:spPr>
        <a:xfrm>
          <a:off x="7099788" y="57171981"/>
          <a:ext cx="2674329" cy="322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ภ.8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15</xdr:col>
      <xdr:colOff>329712</xdr:colOff>
      <xdr:row>344</xdr:row>
      <xdr:rowOff>21980</xdr:rowOff>
    </xdr:from>
    <xdr:to>
      <xdr:col>20</xdr:col>
      <xdr:colOff>454271</xdr:colOff>
      <xdr:row>345</xdr:row>
      <xdr:rowOff>117230</xdr:rowOff>
    </xdr:to>
    <xdr:sp macro="" textlink="">
      <xdr:nvSpPr>
        <xdr:cNvPr id="13" name="TextBox 12"/>
        <xdr:cNvSpPr txBox="1"/>
      </xdr:nvSpPr>
      <xdr:spPr>
        <a:xfrm>
          <a:off x="7246327" y="63561057"/>
          <a:ext cx="2564425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ภ.9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14</xdr:col>
      <xdr:colOff>256443</xdr:colOff>
      <xdr:row>378</xdr:row>
      <xdr:rowOff>146540</xdr:rowOff>
    </xdr:from>
    <xdr:to>
      <xdr:col>20</xdr:col>
      <xdr:colOff>476251</xdr:colOff>
      <xdr:row>380</xdr:row>
      <xdr:rowOff>95251</xdr:rowOff>
    </xdr:to>
    <xdr:sp macro="" textlink="">
      <xdr:nvSpPr>
        <xdr:cNvPr id="14" name="TextBox 13"/>
        <xdr:cNvSpPr txBox="1"/>
      </xdr:nvSpPr>
      <xdr:spPr>
        <a:xfrm>
          <a:off x="6704135" y="69862213"/>
          <a:ext cx="3128597" cy="271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บช.ก.(รฟ.)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</a:t>
          </a:r>
          <a:r>
            <a:rPr lang="th-TH" sz="1100"/>
            <a:t> ไตรมาส 1-2</a:t>
          </a:r>
        </a:p>
      </xdr:txBody>
    </xdr:sp>
    <xdr:clientData/>
  </xdr:twoCellAnchor>
  <xdr:twoCellAnchor>
    <xdr:from>
      <xdr:col>14</xdr:col>
      <xdr:colOff>410308</xdr:colOff>
      <xdr:row>413</xdr:row>
      <xdr:rowOff>21981</xdr:rowOff>
    </xdr:from>
    <xdr:to>
      <xdr:col>20</xdr:col>
      <xdr:colOff>490904</xdr:colOff>
      <xdr:row>414</xdr:row>
      <xdr:rowOff>117233</xdr:rowOff>
    </xdr:to>
    <xdr:sp macro="" textlink="">
      <xdr:nvSpPr>
        <xdr:cNvPr id="15" name="TextBox 14"/>
        <xdr:cNvSpPr txBox="1"/>
      </xdr:nvSpPr>
      <xdr:spPr>
        <a:xfrm>
          <a:off x="6858000" y="76185346"/>
          <a:ext cx="2989385" cy="256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รพ.ตร.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14</xdr:col>
      <xdr:colOff>322385</xdr:colOff>
      <xdr:row>451</xdr:row>
      <xdr:rowOff>124559</xdr:rowOff>
    </xdr:from>
    <xdr:to>
      <xdr:col>20</xdr:col>
      <xdr:colOff>476250</xdr:colOff>
      <xdr:row>453</xdr:row>
      <xdr:rowOff>80598</xdr:rowOff>
    </xdr:to>
    <xdr:sp macro="" textlink="">
      <xdr:nvSpPr>
        <xdr:cNvPr id="16" name="TextBox 15"/>
        <xdr:cNvSpPr txBox="1"/>
      </xdr:nvSpPr>
      <xdr:spPr>
        <a:xfrm>
          <a:off x="6770077" y="82545117"/>
          <a:ext cx="3062654" cy="2784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สยศ.ตร.(ผอ.)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ไตรมาส 1- 2</a:t>
          </a:r>
        </a:p>
        <a:p>
          <a:pPr algn="ctr"/>
          <a:endParaRPr lang="th-TH" sz="1100"/>
        </a:p>
      </xdr:txBody>
    </xdr:sp>
    <xdr:clientData/>
  </xdr:twoCellAnchor>
  <xdr:twoCellAnchor>
    <xdr:from>
      <xdr:col>21</xdr:col>
      <xdr:colOff>386862</xdr:colOff>
      <xdr:row>55</xdr:row>
      <xdr:rowOff>42496</xdr:rowOff>
    </xdr:from>
    <xdr:to>
      <xdr:col>25</xdr:col>
      <xdr:colOff>54952</xdr:colOff>
      <xdr:row>61</xdr:row>
      <xdr:rowOff>13921</xdr:rowOff>
    </xdr:to>
    <xdr:sp macro="" textlink="">
      <xdr:nvSpPr>
        <xdr:cNvPr id="17" name="TextBox 16"/>
        <xdr:cNvSpPr txBox="1"/>
      </xdr:nvSpPr>
      <xdr:spPr>
        <a:xfrm>
          <a:off x="10241574" y="10761784"/>
          <a:ext cx="1954090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485042</xdr:colOff>
      <xdr:row>89</xdr:row>
      <xdr:rowOff>197827</xdr:rowOff>
    </xdr:from>
    <xdr:to>
      <xdr:col>26</xdr:col>
      <xdr:colOff>103310</xdr:colOff>
      <xdr:row>96</xdr:row>
      <xdr:rowOff>103310</xdr:rowOff>
    </xdr:to>
    <xdr:sp macro="" textlink="">
      <xdr:nvSpPr>
        <xdr:cNvPr id="18" name="TextBox 17"/>
        <xdr:cNvSpPr txBox="1"/>
      </xdr:nvSpPr>
      <xdr:spPr>
        <a:xfrm>
          <a:off x="10903927" y="17416096"/>
          <a:ext cx="1948229" cy="1238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346564</xdr:colOff>
      <xdr:row>124</xdr:row>
      <xdr:rowOff>162657</xdr:rowOff>
    </xdr:from>
    <xdr:to>
      <xdr:col>25</xdr:col>
      <xdr:colOff>14654</xdr:colOff>
      <xdr:row>131</xdr:row>
      <xdr:rowOff>118695</xdr:rowOff>
    </xdr:to>
    <xdr:sp macro="" textlink="">
      <xdr:nvSpPr>
        <xdr:cNvPr id="19" name="TextBox 18"/>
        <xdr:cNvSpPr txBox="1"/>
      </xdr:nvSpPr>
      <xdr:spPr>
        <a:xfrm>
          <a:off x="10201276" y="23770003"/>
          <a:ext cx="1954090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14653</xdr:colOff>
      <xdr:row>296</xdr:row>
      <xdr:rowOff>7327</xdr:rowOff>
    </xdr:from>
    <xdr:to>
      <xdr:col>25</xdr:col>
      <xdr:colOff>246916</xdr:colOff>
      <xdr:row>302</xdr:row>
      <xdr:rowOff>30040</xdr:rowOff>
    </xdr:to>
    <xdr:sp macro="" textlink="">
      <xdr:nvSpPr>
        <xdr:cNvPr id="24" name="TextBox 23"/>
        <xdr:cNvSpPr txBox="1"/>
      </xdr:nvSpPr>
      <xdr:spPr>
        <a:xfrm>
          <a:off x="10433538" y="54922615"/>
          <a:ext cx="1954090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29309</xdr:colOff>
      <xdr:row>332</xdr:row>
      <xdr:rowOff>7327</xdr:rowOff>
    </xdr:from>
    <xdr:to>
      <xdr:col>26</xdr:col>
      <xdr:colOff>232265</xdr:colOff>
      <xdr:row>338</xdr:row>
      <xdr:rowOff>132618</xdr:rowOff>
    </xdr:to>
    <xdr:sp macro="" textlink="">
      <xdr:nvSpPr>
        <xdr:cNvPr id="25" name="TextBox 24"/>
        <xdr:cNvSpPr txBox="1"/>
      </xdr:nvSpPr>
      <xdr:spPr>
        <a:xfrm>
          <a:off x="11027021" y="61458231"/>
          <a:ext cx="1954090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293076</xdr:colOff>
      <xdr:row>367</xdr:row>
      <xdr:rowOff>197827</xdr:rowOff>
    </xdr:from>
    <xdr:to>
      <xdr:col>26</xdr:col>
      <xdr:colOff>496032</xdr:colOff>
      <xdr:row>374</xdr:row>
      <xdr:rowOff>110637</xdr:rowOff>
    </xdr:to>
    <xdr:sp macro="" textlink="">
      <xdr:nvSpPr>
        <xdr:cNvPr id="26" name="TextBox 25"/>
        <xdr:cNvSpPr txBox="1"/>
      </xdr:nvSpPr>
      <xdr:spPr>
        <a:xfrm>
          <a:off x="11290788" y="67935231"/>
          <a:ext cx="1954090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417634</xdr:colOff>
      <xdr:row>388</xdr:row>
      <xdr:rowOff>87923</xdr:rowOff>
    </xdr:from>
    <xdr:to>
      <xdr:col>27</xdr:col>
      <xdr:colOff>12454</xdr:colOff>
      <xdr:row>393</xdr:row>
      <xdr:rowOff>74004</xdr:rowOff>
    </xdr:to>
    <xdr:sp macro="" textlink="">
      <xdr:nvSpPr>
        <xdr:cNvPr id="27" name="TextBox 26"/>
        <xdr:cNvSpPr txBox="1"/>
      </xdr:nvSpPr>
      <xdr:spPr>
        <a:xfrm>
          <a:off x="11415346" y="71649981"/>
          <a:ext cx="1954089" cy="1246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ศรีเสือขาม)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366346</xdr:colOff>
      <xdr:row>459</xdr:row>
      <xdr:rowOff>153866</xdr:rowOff>
    </xdr:from>
    <xdr:to>
      <xdr:col>25</xdr:col>
      <xdr:colOff>598609</xdr:colOff>
      <xdr:row>467</xdr:row>
      <xdr:rowOff>110637</xdr:rowOff>
    </xdr:to>
    <xdr:sp macro="" textlink="">
      <xdr:nvSpPr>
        <xdr:cNvPr id="29" name="TextBox 28"/>
        <xdr:cNvSpPr txBox="1"/>
      </xdr:nvSpPr>
      <xdr:spPr>
        <a:xfrm>
          <a:off x="10785231" y="84047135"/>
          <a:ext cx="1954090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(อุกฤษฏ์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ศรีเสือขาม)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รอง ผบก.ฯ ปรท.ผบก.ผอ.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65942</xdr:colOff>
      <xdr:row>23</xdr:row>
      <xdr:rowOff>212481</xdr:rowOff>
    </xdr:from>
    <xdr:to>
      <xdr:col>25</xdr:col>
      <xdr:colOff>298205</xdr:colOff>
      <xdr:row>28</xdr:row>
      <xdr:rowOff>213214</xdr:rowOff>
    </xdr:to>
    <xdr:sp macro="" textlink="">
      <xdr:nvSpPr>
        <xdr:cNvPr id="30" name="TextBox 29"/>
        <xdr:cNvSpPr txBox="1"/>
      </xdr:nvSpPr>
      <xdr:spPr>
        <a:xfrm>
          <a:off x="10484827" y="4550019"/>
          <a:ext cx="1954090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</a:p>
      </xdr:txBody>
    </xdr:sp>
    <xdr:clientData/>
  </xdr:twoCellAnchor>
  <xdr:twoCellAnchor>
    <xdr:from>
      <xdr:col>24</xdr:col>
      <xdr:colOff>381000</xdr:colOff>
      <xdr:row>20</xdr:row>
      <xdr:rowOff>190500</xdr:rowOff>
    </xdr:from>
    <xdr:to>
      <xdr:col>27</xdr:col>
      <xdr:colOff>532667</xdr:colOff>
      <xdr:row>25</xdr:row>
      <xdr:rowOff>191233</xdr:rowOff>
    </xdr:to>
    <xdr:sp macro="" textlink="">
      <xdr:nvSpPr>
        <xdr:cNvPr id="31" name="TextBox 30"/>
        <xdr:cNvSpPr txBox="1"/>
      </xdr:nvSpPr>
      <xdr:spPr>
        <a:xfrm>
          <a:off x="11913577" y="378069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</a:p>
      </xdr:txBody>
    </xdr:sp>
    <xdr:clientData/>
  </xdr:twoCellAnchor>
  <xdr:twoCellAnchor>
    <xdr:from>
      <xdr:col>21</xdr:col>
      <xdr:colOff>161192</xdr:colOff>
      <xdr:row>54</xdr:row>
      <xdr:rowOff>212480</xdr:rowOff>
    </xdr:from>
    <xdr:to>
      <xdr:col>24</xdr:col>
      <xdr:colOff>459398</xdr:colOff>
      <xdr:row>60</xdr:row>
      <xdr:rowOff>183906</xdr:rowOff>
    </xdr:to>
    <xdr:sp macro="" textlink="">
      <xdr:nvSpPr>
        <xdr:cNvPr id="32" name="TextBox 31"/>
        <xdr:cNvSpPr txBox="1"/>
      </xdr:nvSpPr>
      <xdr:spPr>
        <a:xfrm>
          <a:off x="10015904" y="10719288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329711</xdr:colOff>
      <xdr:row>89</xdr:row>
      <xdr:rowOff>138479</xdr:rowOff>
    </xdr:from>
    <xdr:to>
      <xdr:col>25</xdr:col>
      <xdr:colOff>583955</xdr:colOff>
      <xdr:row>96</xdr:row>
      <xdr:rowOff>51289</xdr:rowOff>
    </xdr:to>
    <xdr:sp macro="" textlink="">
      <xdr:nvSpPr>
        <xdr:cNvPr id="33" name="TextBox 32"/>
        <xdr:cNvSpPr txBox="1"/>
      </xdr:nvSpPr>
      <xdr:spPr>
        <a:xfrm>
          <a:off x="10748596" y="17356748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435952</xdr:colOff>
      <xdr:row>126</xdr:row>
      <xdr:rowOff>148003</xdr:rowOff>
    </xdr:from>
    <xdr:to>
      <xdr:col>25</xdr:col>
      <xdr:colOff>126023</xdr:colOff>
      <xdr:row>134</xdr:row>
      <xdr:rowOff>53486</xdr:rowOff>
    </xdr:to>
    <xdr:sp macro="" textlink="">
      <xdr:nvSpPr>
        <xdr:cNvPr id="34" name="TextBox 33"/>
        <xdr:cNvSpPr txBox="1"/>
      </xdr:nvSpPr>
      <xdr:spPr>
        <a:xfrm>
          <a:off x="10290664" y="24180311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162656</xdr:colOff>
      <xdr:row>158</xdr:row>
      <xdr:rowOff>61547</xdr:rowOff>
    </xdr:from>
    <xdr:to>
      <xdr:col>26</xdr:col>
      <xdr:colOff>387593</xdr:colOff>
      <xdr:row>164</xdr:row>
      <xdr:rowOff>135549</xdr:rowOff>
    </xdr:to>
    <xdr:sp macro="" textlink="">
      <xdr:nvSpPr>
        <xdr:cNvPr id="35" name="TextBox 34"/>
        <xdr:cNvSpPr txBox="1"/>
      </xdr:nvSpPr>
      <xdr:spPr>
        <a:xfrm>
          <a:off x="11160368" y="29794201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467458</xdr:colOff>
      <xdr:row>196</xdr:row>
      <xdr:rowOff>30773</xdr:rowOff>
    </xdr:from>
    <xdr:to>
      <xdr:col>26</xdr:col>
      <xdr:colOff>113568</xdr:colOff>
      <xdr:row>202</xdr:row>
      <xdr:rowOff>2198</xdr:rowOff>
    </xdr:to>
    <xdr:sp macro="" textlink="">
      <xdr:nvSpPr>
        <xdr:cNvPr id="36" name="TextBox 35"/>
        <xdr:cNvSpPr txBox="1"/>
      </xdr:nvSpPr>
      <xdr:spPr>
        <a:xfrm>
          <a:off x="10886343" y="36518850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470389</xdr:colOff>
      <xdr:row>227</xdr:row>
      <xdr:rowOff>137746</xdr:rowOff>
    </xdr:from>
    <xdr:to>
      <xdr:col>25</xdr:col>
      <xdr:colOff>160460</xdr:colOff>
      <xdr:row>234</xdr:row>
      <xdr:rowOff>50556</xdr:rowOff>
    </xdr:to>
    <xdr:sp macro="" textlink="">
      <xdr:nvSpPr>
        <xdr:cNvPr id="37" name="TextBox 36"/>
        <xdr:cNvSpPr txBox="1"/>
      </xdr:nvSpPr>
      <xdr:spPr>
        <a:xfrm>
          <a:off x="10325101" y="42523996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480646</xdr:colOff>
      <xdr:row>262</xdr:row>
      <xdr:rowOff>153132</xdr:rowOff>
    </xdr:from>
    <xdr:to>
      <xdr:col>25</xdr:col>
      <xdr:colOff>170717</xdr:colOff>
      <xdr:row>269</xdr:row>
      <xdr:rowOff>14654</xdr:rowOff>
    </xdr:to>
    <xdr:sp macro="" textlink="">
      <xdr:nvSpPr>
        <xdr:cNvPr id="38" name="TextBox 37"/>
        <xdr:cNvSpPr txBox="1"/>
      </xdr:nvSpPr>
      <xdr:spPr>
        <a:xfrm>
          <a:off x="10335358" y="4882588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25</xdr:col>
      <xdr:colOff>256441</xdr:colOff>
      <xdr:row>293</xdr:row>
      <xdr:rowOff>124558</xdr:rowOff>
    </xdr:from>
    <xdr:to>
      <xdr:col>28</xdr:col>
      <xdr:colOff>408109</xdr:colOff>
      <xdr:row>299</xdr:row>
      <xdr:rowOff>95984</xdr:rowOff>
    </xdr:to>
    <xdr:sp macro="" textlink="">
      <xdr:nvSpPr>
        <xdr:cNvPr id="39" name="TextBox 38"/>
        <xdr:cNvSpPr txBox="1"/>
      </xdr:nvSpPr>
      <xdr:spPr>
        <a:xfrm>
          <a:off x="12397153" y="5433646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24</xdr:col>
      <xdr:colOff>109904</xdr:colOff>
      <xdr:row>325</xdr:row>
      <xdr:rowOff>109904</xdr:rowOff>
    </xdr:from>
    <xdr:to>
      <xdr:col>27</xdr:col>
      <xdr:colOff>261571</xdr:colOff>
      <xdr:row>331</xdr:row>
      <xdr:rowOff>81329</xdr:rowOff>
    </xdr:to>
    <xdr:sp macro="" textlink="">
      <xdr:nvSpPr>
        <xdr:cNvPr id="40" name="TextBox 39"/>
        <xdr:cNvSpPr txBox="1"/>
      </xdr:nvSpPr>
      <xdr:spPr>
        <a:xfrm>
          <a:off x="11642481" y="6007344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417633</xdr:colOff>
      <xdr:row>367</xdr:row>
      <xdr:rowOff>168519</xdr:rowOff>
    </xdr:from>
    <xdr:to>
      <xdr:col>26</xdr:col>
      <xdr:colOff>63743</xdr:colOff>
      <xdr:row>374</xdr:row>
      <xdr:rowOff>81329</xdr:rowOff>
    </xdr:to>
    <xdr:sp macro="" textlink="">
      <xdr:nvSpPr>
        <xdr:cNvPr id="41" name="TextBox 40"/>
        <xdr:cNvSpPr txBox="1"/>
      </xdr:nvSpPr>
      <xdr:spPr>
        <a:xfrm>
          <a:off x="10836518" y="67905923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417634</xdr:colOff>
      <xdr:row>391</xdr:row>
      <xdr:rowOff>29308</xdr:rowOff>
    </xdr:from>
    <xdr:to>
      <xdr:col>27</xdr:col>
      <xdr:colOff>34436</xdr:colOff>
      <xdr:row>396</xdr:row>
      <xdr:rowOff>117965</xdr:rowOff>
    </xdr:to>
    <xdr:sp macro="" textlink="">
      <xdr:nvSpPr>
        <xdr:cNvPr id="42" name="TextBox 41"/>
        <xdr:cNvSpPr txBox="1"/>
      </xdr:nvSpPr>
      <xdr:spPr>
        <a:xfrm>
          <a:off x="11415346" y="72294750"/>
          <a:ext cx="1976071" cy="1246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24</xdr:col>
      <xdr:colOff>293075</xdr:colOff>
      <xdr:row>422</xdr:row>
      <xdr:rowOff>139213</xdr:rowOff>
    </xdr:from>
    <xdr:to>
      <xdr:col>27</xdr:col>
      <xdr:colOff>444742</xdr:colOff>
      <xdr:row>430</xdr:row>
      <xdr:rowOff>95984</xdr:rowOff>
    </xdr:to>
    <xdr:sp macro="" textlink="">
      <xdr:nvSpPr>
        <xdr:cNvPr id="43" name="TextBox 42"/>
        <xdr:cNvSpPr txBox="1"/>
      </xdr:nvSpPr>
      <xdr:spPr>
        <a:xfrm>
          <a:off x="11825652" y="77885194"/>
          <a:ext cx="1976071" cy="12463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424961</xdr:colOff>
      <xdr:row>25</xdr:row>
      <xdr:rowOff>139212</xdr:rowOff>
    </xdr:from>
    <xdr:to>
      <xdr:col>20</xdr:col>
      <xdr:colOff>415436</xdr:colOff>
      <xdr:row>30</xdr:row>
      <xdr:rowOff>139945</xdr:rowOff>
    </xdr:to>
    <xdr:sp macro="" textlink="">
      <xdr:nvSpPr>
        <xdr:cNvPr id="45" name="TextBox 44"/>
        <xdr:cNvSpPr txBox="1"/>
      </xdr:nvSpPr>
      <xdr:spPr>
        <a:xfrm>
          <a:off x="7795846" y="4974981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(รังสิมันต์   สงเคราะห์ธรรม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ผกก.สร.ผอ.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549520</xdr:colOff>
      <xdr:row>0</xdr:row>
      <xdr:rowOff>131886</xdr:rowOff>
    </xdr:from>
    <xdr:to>
      <xdr:col>20</xdr:col>
      <xdr:colOff>468924</xdr:colOff>
      <xdr:row>1</xdr:row>
      <xdr:rowOff>256444</xdr:rowOff>
    </xdr:to>
    <xdr:sp macro="" textlink="">
      <xdr:nvSpPr>
        <xdr:cNvPr id="3" name="TextBox 2"/>
        <xdr:cNvSpPr txBox="1"/>
      </xdr:nvSpPr>
      <xdr:spPr>
        <a:xfrm>
          <a:off x="8411308" y="131886"/>
          <a:ext cx="1458058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th-TH" sz="1100"/>
            <a:t>ภาพรวมไตรมาส 3-4</a:t>
          </a:r>
        </a:p>
      </xdr:txBody>
    </xdr:sp>
    <xdr:clientData/>
  </xdr:twoCellAnchor>
  <xdr:twoCellAnchor>
    <xdr:from>
      <xdr:col>15</xdr:col>
      <xdr:colOff>256443</xdr:colOff>
      <xdr:row>31</xdr:row>
      <xdr:rowOff>43960</xdr:rowOff>
    </xdr:from>
    <xdr:to>
      <xdr:col>20</xdr:col>
      <xdr:colOff>454271</xdr:colOff>
      <xdr:row>32</xdr:row>
      <xdr:rowOff>102576</xdr:rowOff>
    </xdr:to>
    <xdr:sp macro="" textlink="">
      <xdr:nvSpPr>
        <xdr:cNvPr id="4" name="TextBox 3"/>
        <xdr:cNvSpPr txBox="1"/>
      </xdr:nvSpPr>
      <xdr:spPr>
        <a:xfrm>
          <a:off x="7195039" y="6374422"/>
          <a:ext cx="2659674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บช.น.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/>
            <a:t> (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ไตรมาส 3-4)</a:t>
          </a:r>
          <a:endParaRPr lang="th-TH" sz="1100"/>
        </a:p>
      </xdr:txBody>
    </xdr:sp>
    <xdr:clientData/>
  </xdr:twoCellAnchor>
  <xdr:twoCellAnchor>
    <xdr:from>
      <xdr:col>15</xdr:col>
      <xdr:colOff>381000</xdr:colOff>
      <xdr:row>65</xdr:row>
      <xdr:rowOff>0</xdr:rowOff>
    </xdr:from>
    <xdr:to>
      <xdr:col>20</xdr:col>
      <xdr:colOff>454271</xdr:colOff>
      <xdr:row>66</xdr:row>
      <xdr:rowOff>95249</xdr:rowOff>
    </xdr:to>
    <xdr:sp macro="" textlink="">
      <xdr:nvSpPr>
        <xdr:cNvPr id="5" name="TextBox 4"/>
        <xdr:cNvSpPr txBox="1"/>
      </xdr:nvSpPr>
      <xdr:spPr>
        <a:xfrm>
          <a:off x="7319596" y="12858750"/>
          <a:ext cx="2535117" cy="25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ภ.1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/>
            <a:t> (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ไตรมาส 3-4)</a:t>
          </a:r>
          <a:endParaRPr lang="th-TH" sz="1100"/>
        </a:p>
      </xdr:txBody>
    </xdr:sp>
    <xdr:clientData/>
  </xdr:twoCellAnchor>
  <xdr:twoCellAnchor>
    <xdr:from>
      <xdr:col>15</xdr:col>
      <xdr:colOff>446942</xdr:colOff>
      <xdr:row>100</xdr:row>
      <xdr:rowOff>1</xdr:rowOff>
    </xdr:from>
    <xdr:to>
      <xdr:col>20</xdr:col>
      <xdr:colOff>454270</xdr:colOff>
      <xdr:row>101</xdr:row>
      <xdr:rowOff>95250</xdr:rowOff>
    </xdr:to>
    <xdr:sp macro="" textlink="">
      <xdr:nvSpPr>
        <xdr:cNvPr id="6" name="TextBox 5"/>
        <xdr:cNvSpPr txBox="1"/>
      </xdr:nvSpPr>
      <xdr:spPr>
        <a:xfrm>
          <a:off x="7385538" y="19196539"/>
          <a:ext cx="2469174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ภ.2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3-4)</a:t>
          </a:r>
          <a:endParaRPr lang="th-TH" sz="1100"/>
        </a:p>
      </xdr:txBody>
    </xdr:sp>
    <xdr:clientData/>
  </xdr:twoCellAnchor>
  <xdr:twoCellAnchor>
    <xdr:from>
      <xdr:col>15</xdr:col>
      <xdr:colOff>388328</xdr:colOff>
      <xdr:row>135</xdr:row>
      <xdr:rowOff>36636</xdr:rowOff>
    </xdr:from>
    <xdr:to>
      <xdr:col>20</xdr:col>
      <xdr:colOff>439618</xdr:colOff>
      <xdr:row>136</xdr:row>
      <xdr:rowOff>102578</xdr:rowOff>
    </xdr:to>
    <xdr:sp macro="" textlink="">
      <xdr:nvSpPr>
        <xdr:cNvPr id="7" name="TextBox 6"/>
        <xdr:cNvSpPr txBox="1"/>
      </xdr:nvSpPr>
      <xdr:spPr>
        <a:xfrm>
          <a:off x="7326924" y="25570963"/>
          <a:ext cx="2513136" cy="227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ภ.3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3-4)</a:t>
          </a:r>
          <a:endParaRPr lang="th-TH" sz="1100"/>
        </a:p>
      </xdr:txBody>
    </xdr:sp>
    <xdr:clientData/>
  </xdr:twoCellAnchor>
  <xdr:twoCellAnchor>
    <xdr:from>
      <xdr:col>15</xdr:col>
      <xdr:colOff>424962</xdr:colOff>
      <xdr:row>170</xdr:row>
      <xdr:rowOff>14653</xdr:rowOff>
    </xdr:from>
    <xdr:to>
      <xdr:col>20</xdr:col>
      <xdr:colOff>439617</xdr:colOff>
      <xdr:row>171</xdr:row>
      <xdr:rowOff>109904</xdr:rowOff>
    </xdr:to>
    <xdr:sp macro="" textlink="">
      <xdr:nvSpPr>
        <xdr:cNvPr id="8" name="TextBox 7"/>
        <xdr:cNvSpPr txBox="1"/>
      </xdr:nvSpPr>
      <xdr:spPr>
        <a:xfrm>
          <a:off x="7363558" y="31886768"/>
          <a:ext cx="2476501" cy="25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ภ.4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3-4)</a:t>
          </a:r>
          <a:endParaRPr lang="th-TH" sz="1100"/>
        </a:p>
      </xdr:txBody>
    </xdr:sp>
    <xdr:clientData/>
  </xdr:twoCellAnchor>
  <xdr:twoCellAnchor>
    <xdr:from>
      <xdr:col>15</xdr:col>
      <xdr:colOff>337040</xdr:colOff>
      <xdr:row>203</xdr:row>
      <xdr:rowOff>197827</xdr:rowOff>
    </xdr:from>
    <xdr:to>
      <xdr:col>20</xdr:col>
      <xdr:colOff>468926</xdr:colOff>
      <xdr:row>205</xdr:row>
      <xdr:rowOff>87923</xdr:rowOff>
    </xdr:to>
    <xdr:sp macro="" textlink="">
      <xdr:nvSpPr>
        <xdr:cNvPr id="9" name="TextBox 8"/>
        <xdr:cNvSpPr txBox="1"/>
      </xdr:nvSpPr>
      <xdr:spPr>
        <a:xfrm>
          <a:off x="7275636" y="38239212"/>
          <a:ext cx="2593732" cy="2637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ภ.5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3-4)</a:t>
          </a:r>
          <a:endParaRPr lang="th-TH" sz="1100"/>
        </a:p>
      </xdr:txBody>
    </xdr:sp>
    <xdr:clientData/>
  </xdr:twoCellAnchor>
  <xdr:twoCellAnchor>
    <xdr:from>
      <xdr:col>15</xdr:col>
      <xdr:colOff>395654</xdr:colOff>
      <xdr:row>238</xdr:row>
      <xdr:rowOff>95250</xdr:rowOff>
    </xdr:from>
    <xdr:to>
      <xdr:col>20</xdr:col>
      <xdr:colOff>461598</xdr:colOff>
      <xdr:row>240</xdr:row>
      <xdr:rowOff>87923</xdr:rowOff>
    </xdr:to>
    <xdr:sp macro="" textlink="">
      <xdr:nvSpPr>
        <xdr:cNvPr id="10" name="TextBox 9"/>
        <xdr:cNvSpPr txBox="1"/>
      </xdr:nvSpPr>
      <xdr:spPr>
        <a:xfrm>
          <a:off x="7334250" y="44525712"/>
          <a:ext cx="2527790" cy="315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ภ.6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3-4)</a:t>
          </a:r>
          <a:endParaRPr lang="th-TH" sz="1100"/>
        </a:p>
      </xdr:txBody>
    </xdr:sp>
    <xdr:clientData/>
  </xdr:twoCellAnchor>
  <xdr:twoCellAnchor>
    <xdr:from>
      <xdr:col>16</xdr:col>
      <xdr:colOff>36635</xdr:colOff>
      <xdr:row>274</xdr:row>
      <xdr:rowOff>14654</xdr:rowOff>
    </xdr:from>
    <xdr:to>
      <xdr:col>20</xdr:col>
      <xdr:colOff>476251</xdr:colOff>
      <xdr:row>275</xdr:row>
      <xdr:rowOff>87923</xdr:rowOff>
    </xdr:to>
    <xdr:sp macro="" textlink="">
      <xdr:nvSpPr>
        <xdr:cNvPr id="11" name="TextBox 10"/>
        <xdr:cNvSpPr txBox="1"/>
      </xdr:nvSpPr>
      <xdr:spPr>
        <a:xfrm>
          <a:off x="7429500" y="50944096"/>
          <a:ext cx="2447193" cy="234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ภ.7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3-4)</a:t>
          </a:r>
          <a:endParaRPr lang="th-TH" sz="1100"/>
        </a:p>
      </xdr:txBody>
    </xdr:sp>
    <xdr:clientData/>
  </xdr:twoCellAnchor>
  <xdr:twoCellAnchor>
    <xdr:from>
      <xdr:col>15</xdr:col>
      <xdr:colOff>446942</xdr:colOff>
      <xdr:row>308</xdr:row>
      <xdr:rowOff>153866</xdr:rowOff>
    </xdr:from>
    <xdr:to>
      <xdr:col>20</xdr:col>
      <xdr:colOff>410309</xdr:colOff>
      <xdr:row>310</xdr:row>
      <xdr:rowOff>73269</xdr:rowOff>
    </xdr:to>
    <xdr:sp macro="" textlink="">
      <xdr:nvSpPr>
        <xdr:cNvPr id="12" name="TextBox 11"/>
        <xdr:cNvSpPr txBox="1"/>
      </xdr:nvSpPr>
      <xdr:spPr>
        <a:xfrm>
          <a:off x="7385538" y="57259904"/>
          <a:ext cx="2425213" cy="2417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ภ.8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3-4)</a:t>
          </a:r>
          <a:endParaRPr lang="th-TH" sz="1100"/>
        </a:p>
      </xdr:txBody>
    </xdr:sp>
    <xdr:clientData/>
  </xdr:twoCellAnchor>
  <xdr:twoCellAnchor>
    <xdr:from>
      <xdr:col>15</xdr:col>
      <xdr:colOff>337040</xdr:colOff>
      <xdr:row>344</xdr:row>
      <xdr:rowOff>21980</xdr:rowOff>
    </xdr:from>
    <xdr:to>
      <xdr:col>20</xdr:col>
      <xdr:colOff>454272</xdr:colOff>
      <xdr:row>345</xdr:row>
      <xdr:rowOff>117230</xdr:rowOff>
    </xdr:to>
    <xdr:sp macro="" textlink="">
      <xdr:nvSpPr>
        <xdr:cNvPr id="13" name="TextBox 12"/>
        <xdr:cNvSpPr txBox="1"/>
      </xdr:nvSpPr>
      <xdr:spPr>
        <a:xfrm>
          <a:off x="7275636" y="63626999"/>
          <a:ext cx="2579078" cy="2564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ภ.9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3-4)</a:t>
          </a:r>
          <a:endParaRPr lang="th-TH" sz="1100"/>
        </a:p>
      </xdr:txBody>
    </xdr:sp>
    <xdr:clientData/>
  </xdr:twoCellAnchor>
  <xdr:twoCellAnchor>
    <xdr:from>
      <xdr:col>15</xdr:col>
      <xdr:colOff>95250</xdr:colOff>
      <xdr:row>379</xdr:row>
      <xdr:rowOff>58615</xdr:rowOff>
    </xdr:from>
    <xdr:to>
      <xdr:col>20</xdr:col>
      <xdr:colOff>476251</xdr:colOff>
      <xdr:row>380</xdr:row>
      <xdr:rowOff>95250</xdr:rowOff>
    </xdr:to>
    <xdr:sp macro="" textlink="">
      <xdr:nvSpPr>
        <xdr:cNvPr id="14" name="TextBox 13"/>
        <xdr:cNvSpPr txBox="1"/>
      </xdr:nvSpPr>
      <xdr:spPr>
        <a:xfrm>
          <a:off x="7033846" y="70001423"/>
          <a:ext cx="2842847" cy="197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บช.ก.(รฟ.)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/>
            <a:t> ไตรมาส 3-4</a:t>
          </a:r>
        </a:p>
      </xdr:txBody>
    </xdr:sp>
    <xdr:clientData/>
  </xdr:twoCellAnchor>
  <xdr:twoCellAnchor>
    <xdr:from>
      <xdr:col>15</xdr:col>
      <xdr:colOff>219809</xdr:colOff>
      <xdr:row>412</xdr:row>
      <xdr:rowOff>131886</xdr:rowOff>
    </xdr:from>
    <xdr:to>
      <xdr:col>20</xdr:col>
      <xdr:colOff>490905</xdr:colOff>
      <xdr:row>414</xdr:row>
      <xdr:rowOff>117233</xdr:rowOff>
    </xdr:to>
    <xdr:sp macro="" textlink="">
      <xdr:nvSpPr>
        <xdr:cNvPr id="15" name="TextBox 14"/>
        <xdr:cNvSpPr txBox="1"/>
      </xdr:nvSpPr>
      <xdr:spPr>
        <a:xfrm>
          <a:off x="7158405" y="76200001"/>
          <a:ext cx="2732942" cy="307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รพ.ตร.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3-4)</a:t>
          </a:r>
          <a:endParaRPr lang="th-TH" sz="1100"/>
        </a:p>
      </xdr:txBody>
    </xdr:sp>
    <xdr:clientData/>
  </xdr:twoCellAnchor>
  <xdr:twoCellAnchor>
    <xdr:from>
      <xdr:col>14</xdr:col>
      <xdr:colOff>256442</xdr:colOff>
      <xdr:row>451</xdr:row>
      <xdr:rowOff>109905</xdr:rowOff>
    </xdr:from>
    <xdr:to>
      <xdr:col>20</xdr:col>
      <xdr:colOff>476250</xdr:colOff>
      <xdr:row>453</xdr:row>
      <xdr:rowOff>80598</xdr:rowOff>
    </xdr:to>
    <xdr:sp macro="" textlink="">
      <xdr:nvSpPr>
        <xdr:cNvPr id="16" name="TextBox 15"/>
        <xdr:cNvSpPr txBox="1"/>
      </xdr:nvSpPr>
      <xdr:spPr>
        <a:xfrm>
          <a:off x="6726115" y="82596405"/>
          <a:ext cx="3150577" cy="293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สยศ.ตร.(ผอ.)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</a:t>
          </a:r>
          <a:r>
            <a:rPr lang="th-TH" sz="1100"/>
            <a:t> ไตรมาส 3-4</a:t>
          </a:r>
        </a:p>
      </xdr:txBody>
    </xdr:sp>
    <xdr:clientData/>
  </xdr:twoCellAnchor>
  <xdr:twoCellAnchor>
    <xdr:from>
      <xdr:col>22</xdr:col>
      <xdr:colOff>271096</xdr:colOff>
      <xdr:row>22</xdr:row>
      <xdr:rowOff>219807</xdr:rowOff>
    </xdr:from>
    <xdr:to>
      <xdr:col>25</xdr:col>
      <xdr:colOff>525340</xdr:colOff>
      <xdr:row>27</xdr:row>
      <xdr:rowOff>220540</xdr:rowOff>
    </xdr:to>
    <xdr:sp macro="" textlink="">
      <xdr:nvSpPr>
        <xdr:cNvPr id="17" name="TextBox 16"/>
        <xdr:cNvSpPr txBox="1"/>
      </xdr:nvSpPr>
      <xdr:spPr>
        <a:xfrm>
          <a:off x="10733942" y="4308230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24</xdr:col>
      <xdr:colOff>402981</xdr:colOff>
      <xdr:row>55</xdr:row>
      <xdr:rowOff>168521</xdr:rowOff>
    </xdr:from>
    <xdr:to>
      <xdr:col>27</xdr:col>
      <xdr:colOff>554648</xdr:colOff>
      <xdr:row>61</xdr:row>
      <xdr:rowOff>139946</xdr:rowOff>
    </xdr:to>
    <xdr:sp macro="" textlink="">
      <xdr:nvSpPr>
        <xdr:cNvPr id="31" name="TextBox 30"/>
        <xdr:cNvSpPr txBox="1"/>
      </xdr:nvSpPr>
      <xdr:spPr>
        <a:xfrm>
          <a:off x="11979519" y="10887809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24</xdr:col>
      <xdr:colOff>21981</xdr:colOff>
      <xdr:row>90</xdr:row>
      <xdr:rowOff>168519</xdr:rowOff>
    </xdr:from>
    <xdr:to>
      <xdr:col>27</xdr:col>
      <xdr:colOff>173648</xdr:colOff>
      <xdr:row>97</xdr:row>
      <xdr:rowOff>132617</xdr:rowOff>
    </xdr:to>
    <xdr:sp macro="" textlink="">
      <xdr:nvSpPr>
        <xdr:cNvPr id="32" name="TextBox 31"/>
        <xdr:cNvSpPr txBox="1"/>
      </xdr:nvSpPr>
      <xdr:spPr>
        <a:xfrm>
          <a:off x="11598519" y="17599269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24</xdr:col>
      <xdr:colOff>298939</xdr:colOff>
      <xdr:row>125</xdr:row>
      <xdr:rowOff>167053</xdr:rowOff>
    </xdr:from>
    <xdr:to>
      <xdr:col>27</xdr:col>
      <xdr:colOff>450606</xdr:colOff>
      <xdr:row>133</xdr:row>
      <xdr:rowOff>21248</xdr:rowOff>
    </xdr:to>
    <xdr:sp macro="" textlink="">
      <xdr:nvSpPr>
        <xdr:cNvPr id="33" name="TextBox 32"/>
        <xdr:cNvSpPr txBox="1"/>
      </xdr:nvSpPr>
      <xdr:spPr>
        <a:xfrm>
          <a:off x="11875477" y="23986880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315058</xdr:colOff>
      <xdr:row>158</xdr:row>
      <xdr:rowOff>51288</xdr:rowOff>
    </xdr:from>
    <xdr:to>
      <xdr:col>26</xdr:col>
      <xdr:colOff>539994</xdr:colOff>
      <xdr:row>164</xdr:row>
      <xdr:rowOff>125290</xdr:rowOff>
    </xdr:to>
    <xdr:sp macro="" textlink="">
      <xdr:nvSpPr>
        <xdr:cNvPr id="34" name="TextBox 33"/>
        <xdr:cNvSpPr txBox="1"/>
      </xdr:nvSpPr>
      <xdr:spPr>
        <a:xfrm>
          <a:off x="11356731" y="2978394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190500</xdr:colOff>
      <xdr:row>196</xdr:row>
      <xdr:rowOff>183173</xdr:rowOff>
    </xdr:from>
    <xdr:to>
      <xdr:col>26</xdr:col>
      <xdr:colOff>415436</xdr:colOff>
      <xdr:row>202</xdr:row>
      <xdr:rowOff>154598</xdr:rowOff>
    </xdr:to>
    <xdr:sp macro="" textlink="">
      <xdr:nvSpPr>
        <xdr:cNvPr id="35" name="TextBox 34"/>
        <xdr:cNvSpPr txBox="1"/>
      </xdr:nvSpPr>
      <xdr:spPr>
        <a:xfrm>
          <a:off x="11232173" y="3673719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23</xdr:col>
      <xdr:colOff>278422</xdr:colOff>
      <xdr:row>230</xdr:row>
      <xdr:rowOff>0</xdr:rowOff>
    </xdr:from>
    <xdr:to>
      <xdr:col>26</xdr:col>
      <xdr:colOff>503358</xdr:colOff>
      <xdr:row>237</xdr:row>
      <xdr:rowOff>66676</xdr:rowOff>
    </xdr:to>
    <xdr:sp macro="" textlink="">
      <xdr:nvSpPr>
        <xdr:cNvPr id="36" name="TextBox 35"/>
        <xdr:cNvSpPr txBox="1"/>
      </xdr:nvSpPr>
      <xdr:spPr>
        <a:xfrm>
          <a:off x="11320095" y="43089635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24</xdr:col>
      <xdr:colOff>402980</xdr:colOff>
      <xdr:row>262</xdr:row>
      <xdr:rowOff>197828</xdr:rowOff>
    </xdr:from>
    <xdr:to>
      <xdr:col>27</xdr:col>
      <xdr:colOff>554647</xdr:colOff>
      <xdr:row>269</xdr:row>
      <xdr:rowOff>59349</xdr:rowOff>
    </xdr:to>
    <xdr:sp macro="" textlink="">
      <xdr:nvSpPr>
        <xdr:cNvPr id="37" name="TextBox 36"/>
        <xdr:cNvSpPr txBox="1"/>
      </xdr:nvSpPr>
      <xdr:spPr>
        <a:xfrm>
          <a:off x="11979518" y="48936520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22</xdr:col>
      <xdr:colOff>58616</xdr:colOff>
      <xdr:row>296</xdr:row>
      <xdr:rowOff>109904</xdr:rowOff>
    </xdr:from>
    <xdr:to>
      <xdr:col>25</xdr:col>
      <xdr:colOff>312860</xdr:colOff>
      <xdr:row>302</xdr:row>
      <xdr:rowOff>132617</xdr:rowOff>
    </xdr:to>
    <xdr:sp macro="" textlink="">
      <xdr:nvSpPr>
        <xdr:cNvPr id="38" name="TextBox 37"/>
        <xdr:cNvSpPr txBox="1"/>
      </xdr:nvSpPr>
      <xdr:spPr>
        <a:xfrm>
          <a:off x="10521462" y="5502519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476249</xdr:colOff>
      <xdr:row>332</xdr:row>
      <xdr:rowOff>153865</xdr:rowOff>
    </xdr:from>
    <xdr:to>
      <xdr:col>25</xdr:col>
      <xdr:colOff>166320</xdr:colOff>
      <xdr:row>339</xdr:row>
      <xdr:rowOff>117963</xdr:rowOff>
    </xdr:to>
    <xdr:sp macro="" textlink="">
      <xdr:nvSpPr>
        <xdr:cNvPr id="39" name="TextBox 38"/>
        <xdr:cNvSpPr txBox="1"/>
      </xdr:nvSpPr>
      <xdr:spPr>
        <a:xfrm>
          <a:off x="10374922" y="61670711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21</xdr:col>
      <xdr:colOff>139212</xdr:colOff>
      <xdr:row>367</xdr:row>
      <xdr:rowOff>102578</xdr:rowOff>
    </xdr:from>
    <xdr:to>
      <xdr:col>24</xdr:col>
      <xdr:colOff>437418</xdr:colOff>
      <xdr:row>374</xdr:row>
      <xdr:rowOff>15388</xdr:rowOff>
    </xdr:to>
    <xdr:sp macro="" textlink="">
      <xdr:nvSpPr>
        <xdr:cNvPr id="40" name="TextBox 39"/>
        <xdr:cNvSpPr txBox="1"/>
      </xdr:nvSpPr>
      <xdr:spPr>
        <a:xfrm>
          <a:off x="10037885" y="67905924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307731</xdr:colOff>
      <xdr:row>388</xdr:row>
      <xdr:rowOff>65942</xdr:rowOff>
    </xdr:from>
    <xdr:to>
      <xdr:col>20</xdr:col>
      <xdr:colOff>276225</xdr:colOff>
      <xdr:row>393</xdr:row>
      <xdr:rowOff>52021</xdr:rowOff>
    </xdr:to>
    <xdr:sp macro="" textlink="">
      <xdr:nvSpPr>
        <xdr:cNvPr id="41" name="TextBox 40"/>
        <xdr:cNvSpPr txBox="1"/>
      </xdr:nvSpPr>
      <xdr:spPr>
        <a:xfrm>
          <a:off x="7700596" y="7169394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ตรวจแล้วถูกต้อง</a:t>
          </a:r>
        </a:p>
        <a:p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พล.ต.ต.</a:t>
          </a:r>
        </a:p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(สุรชาติ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จึงดำรงกิจ)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ผบก.ผอ.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E484"/>
  <sheetViews>
    <sheetView zoomScale="130" zoomScaleNormal="130" workbookViewId="0">
      <selection activeCell="W10" sqref="W10"/>
    </sheetView>
  </sheetViews>
  <sheetFormatPr defaultRowHeight="12.75"/>
  <cols>
    <col min="1" max="1" width="11.7109375" customWidth="1"/>
    <col min="2" max="2" width="4.7109375" customWidth="1"/>
    <col min="3" max="3" width="5.7109375" customWidth="1"/>
    <col min="4" max="4" width="4.5703125" customWidth="1"/>
    <col min="5" max="5" width="5.5703125" customWidth="1"/>
    <col min="6" max="6" width="4.5703125" customWidth="1"/>
    <col min="7" max="7" width="4.28515625" customWidth="1"/>
    <col min="8" max="9" width="7.85546875" customWidth="1"/>
    <col min="10" max="10" width="8.140625" customWidth="1"/>
    <col min="11" max="11" width="8.7109375" customWidth="1"/>
    <col min="12" max="12" width="7.85546875" customWidth="1"/>
    <col min="13" max="13" width="7.5703125" customWidth="1"/>
    <col min="14" max="14" width="6.7109375" customWidth="1"/>
    <col min="15" max="15" width="7" customWidth="1"/>
    <col min="16" max="16" width="6.85546875" customWidth="1"/>
    <col min="17" max="17" width="7" customWidth="1"/>
    <col min="18" max="18" width="9.42578125" customWidth="1"/>
    <col min="19" max="19" width="7.5703125" customWidth="1"/>
    <col min="20" max="20" width="6" customWidth="1"/>
    <col min="21" max="21" width="7.42578125" customWidth="1"/>
    <col min="22" max="22" width="13.7109375" customWidth="1"/>
    <col min="23" max="23" width="11.5703125" customWidth="1"/>
    <col min="24" max="24" width="10.140625" bestFit="1" customWidth="1"/>
  </cols>
  <sheetData>
    <row r="1" spans="1:31">
      <c r="A1" s="79" t="s">
        <v>188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31" ht="24">
      <c r="A2" s="36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93">
        <f>H6+J7+J8+J9+J10+J11+J12+J13+J14+J15</f>
        <v>80794400</v>
      </c>
      <c r="W2" s="89">
        <f>V2-1700000</f>
        <v>79094400</v>
      </c>
      <c r="X2" s="83"/>
      <c r="Y2" s="83"/>
      <c r="Z2" s="83"/>
      <c r="AA2" s="83"/>
      <c r="AB2" s="83"/>
      <c r="AC2" s="83"/>
      <c r="AD2" s="83"/>
      <c r="AE2" s="83"/>
    </row>
    <row r="3" spans="1:31">
      <c r="A3" s="16" t="s">
        <v>0</v>
      </c>
      <c r="B3" s="14" t="s">
        <v>46</v>
      </c>
      <c r="C3" s="14" t="s">
        <v>26</v>
      </c>
      <c r="D3" s="14" t="s">
        <v>46</v>
      </c>
      <c r="E3" s="14" t="s">
        <v>28</v>
      </c>
      <c r="F3" s="14" t="s">
        <v>43</v>
      </c>
      <c r="G3" s="14" t="s">
        <v>43</v>
      </c>
      <c r="H3" s="14" t="s">
        <v>14</v>
      </c>
      <c r="I3" s="14" t="s">
        <v>138</v>
      </c>
      <c r="J3" s="14" t="s">
        <v>30</v>
      </c>
      <c r="K3" s="14" t="s">
        <v>135</v>
      </c>
      <c r="L3" s="14" t="s">
        <v>13</v>
      </c>
      <c r="M3" s="14" t="s">
        <v>13</v>
      </c>
      <c r="N3" s="14" t="s">
        <v>31</v>
      </c>
      <c r="O3" s="14" t="s">
        <v>33</v>
      </c>
      <c r="P3" s="14" t="s">
        <v>33</v>
      </c>
      <c r="Q3" s="14" t="s">
        <v>175</v>
      </c>
      <c r="R3" s="14" t="s">
        <v>185</v>
      </c>
      <c r="S3" s="38" t="s">
        <v>37</v>
      </c>
      <c r="T3" s="14" t="s">
        <v>39</v>
      </c>
      <c r="U3" s="14" t="s">
        <v>41</v>
      </c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1" ht="13.5" thickBot="1">
      <c r="A4" s="17"/>
      <c r="B4" s="18" t="s">
        <v>48</v>
      </c>
      <c r="C4" s="18" t="s">
        <v>27</v>
      </c>
      <c r="D4" s="18" t="s">
        <v>47</v>
      </c>
      <c r="E4" s="18" t="s">
        <v>29</v>
      </c>
      <c r="F4" s="18" t="s">
        <v>44</v>
      </c>
      <c r="G4" s="18" t="s">
        <v>45</v>
      </c>
      <c r="H4" s="23" t="s">
        <v>137</v>
      </c>
      <c r="I4" s="18" t="s">
        <v>139</v>
      </c>
      <c r="J4" s="18" t="s">
        <v>146</v>
      </c>
      <c r="K4" s="18" t="s">
        <v>136</v>
      </c>
      <c r="L4" s="18" t="s">
        <v>134</v>
      </c>
      <c r="M4" s="18" t="s">
        <v>161</v>
      </c>
      <c r="N4" s="18" t="s">
        <v>32</v>
      </c>
      <c r="O4" s="18" t="s">
        <v>34</v>
      </c>
      <c r="P4" s="18" t="s">
        <v>133</v>
      </c>
      <c r="Q4" s="48" t="s">
        <v>144</v>
      </c>
      <c r="R4" s="18" t="s">
        <v>186</v>
      </c>
      <c r="S4" s="39" t="s">
        <v>38</v>
      </c>
      <c r="T4" s="18" t="s">
        <v>40</v>
      </c>
      <c r="U4" s="18" t="s">
        <v>42</v>
      </c>
      <c r="V4" s="83"/>
      <c r="W4" s="89"/>
      <c r="X4" s="89"/>
      <c r="Y4" s="83"/>
      <c r="Z4" s="83"/>
      <c r="AA4" s="83"/>
      <c r="AB4" s="83"/>
      <c r="AC4" s="83"/>
      <c r="AD4" s="83"/>
      <c r="AE4" s="83"/>
    </row>
    <row r="5" spans="1:31" ht="13.5" thickBot="1">
      <c r="A5" s="21" t="s">
        <v>12</v>
      </c>
      <c r="B5" s="82"/>
      <c r="C5" s="82"/>
      <c r="D5" s="82"/>
      <c r="E5" s="82"/>
      <c r="F5" s="82"/>
      <c r="G5" s="82"/>
      <c r="H5" s="40">
        <f>H6+H7+H8+H9+H10+H11+H12+H13+H14+H15+H16+H17+H18</f>
        <v>4972800</v>
      </c>
      <c r="I5" s="40">
        <f>I6+I7+I8+I9+I10+I11+I12+I13+I14+I15+I16+I17+I18</f>
        <v>23328000</v>
      </c>
      <c r="J5" s="40">
        <f>J6+J7+J8+J9+J10+J11+J12+J13+J14+J15+J16+J17+J18</f>
        <v>76506400</v>
      </c>
      <c r="K5" s="40">
        <f>K6+K7+K8+K9+K10+K11+K12+K13+K14+K15+K16+K17+K18</f>
        <v>8198150</v>
      </c>
      <c r="L5" s="40">
        <f>L6+L7+L8+L9+L10+L11+L12+L13+L14+L15+L16+L17+L18</f>
        <v>25650</v>
      </c>
      <c r="M5" s="40"/>
      <c r="N5" s="40"/>
      <c r="O5" s="40">
        <f>O6+O7+O8+O9+O10+O11+O12+O13+O14+O15+O16+O17+O18</f>
        <v>57900</v>
      </c>
      <c r="P5" s="40">
        <f>P6+P7+P8+P9+P10+P11+P12+P13+P14+P15+P16+P17+P18</f>
        <v>3951000</v>
      </c>
      <c r="Q5" s="40">
        <f>Q18</f>
        <v>470000</v>
      </c>
      <c r="R5" s="40">
        <f>R18</f>
        <v>1200000</v>
      </c>
      <c r="S5" s="82"/>
      <c r="T5" s="82"/>
      <c r="U5" s="61">
        <f>SUM(B5:T5)</f>
        <v>118709900</v>
      </c>
      <c r="V5" s="89">
        <f>H5+I5+J5+K5+L5+M5+O5+P5+Q5</f>
        <v>117509900</v>
      </c>
      <c r="W5" s="83"/>
      <c r="X5" s="83"/>
      <c r="Y5" s="83"/>
      <c r="Z5" s="83"/>
      <c r="AA5" s="83"/>
      <c r="AB5" s="83"/>
      <c r="AC5" s="83"/>
      <c r="AD5" s="83"/>
      <c r="AE5" s="83"/>
    </row>
    <row r="6" spans="1:31">
      <c r="A6" s="2" t="s">
        <v>1</v>
      </c>
      <c r="B6" s="19"/>
      <c r="C6" s="19"/>
      <c r="D6" s="19"/>
      <c r="E6" s="19"/>
      <c r="F6" s="19"/>
      <c r="G6" s="19"/>
      <c r="H6" s="19">
        <f>H36</f>
        <v>4928000</v>
      </c>
      <c r="I6" s="19">
        <f>I36</f>
        <v>3552000</v>
      </c>
      <c r="J6" s="19">
        <v>200000</v>
      </c>
      <c r="K6" s="19"/>
      <c r="L6" s="19"/>
      <c r="M6" s="19"/>
      <c r="N6" s="19"/>
      <c r="O6" s="19"/>
      <c r="P6" s="19"/>
      <c r="Q6" s="41"/>
      <c r="R6" s="19"/>
      <c r="S6" s="19"/>
      <c r="T6" s="19"/>
      <c r="U6" s="20">
        <f t="shared" ref="U6:U17" si="0">H6+I6+J6+N6</f>
        <v>8680000</v>
      </c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1">
      <c r="A7" s="3" t="s">
        <v>2</v>
      </c>
      <c r="B7" s="4"/>
      <c r="C7" s="4"/>
      <c r="D7" s="4"/>
      <c r="E7" s="4"/>
      <c r="F7" s="4"/>
      <c r="G7" s="4"/>
      <c r="H7" s="4">
        <f>H70</f>
        <v>0</v>
      </c>
      <c r="I7" s="4">
        <f>I70</f>
        <v>2592000</v>
      </c>
      <c r="J7" s="19">
        <f>J70</f>
        <v>7222400</v>
      </c>
      <c r="K7" s="4"/>
      <c r="L7" s="4"/>
      <c r="M7" s="4"/>
      <c r="N7" s="4"/>
      <c r="O7" s="4"/>
      <c r="P7" s="4"/>
      <c r="Q7" s="41"/>
      <c r="R7" s="4"/>
      <c r="S7" s="4"/>
      <c r="T7" s="4"/>
      <c r="U7" s="20">
        <f t="shared" si="0"/>
        <v>9814400</v>
      </c>
      <c r="V7" s="83"/>
      <c r="W7" s="83"/>
      <c r="X7" s="83"/>
      <c r="Y7" s="83"/>
      <c r="Z7" s="83"/>
      <c r="AA7" s="83"/>
      <c r="AB7" s="83"/>
      <c r="AC7" s="83"/>
      <c r="AD7" s="83"/>
      <c r="AE7" s="83"/>
    </row>
    <row r="8" spans="1:31">
      <c r="A8" s="3" t="s">
        <v>3</v>
      </c>
      <c r="B8" s="4"/>
      <c r="C8" s="4"/>
      <c r="D8" s="4"/>
      <c r="E8" s="4"/>
      <c r="F8" s="4"/>
      <c r="G8" s="4"/>
      <c r="H8" s="4">
        <f>H105</f>
        <v>0</v>
      </c>
      <c r="I8" s="4">
        <f>I105</f>
        <v>2736000</v>
      </c>
      <c r="J8" s="19">
        <f>J105</f>
        <v>6541600</v>
      </c>
      <c r="K8" s="4"/>
      <c r="L8" s="4"/>
      <c r="M8" s="4"/>
      <c r="N8" s="4"/>
      <c r="O8" s="4"/>
      <c r="P8" s="4"/>
      <c r="Q8" s="41"/>
      <c r="R8" s="4"/>
      <c r="S8" s="4"/>
      <c r="T8" s="9"/>
      <c r="U8" s="20">
        <f t="shared" si="0"/>
        <v>9277600</v>
      </c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9" spans="1:31">
      <c r="A9" s="3" t="s">
        <v>4</v>
      </c>
      <c r="B9" s="4"/>
      <c r="C9" s="4"/>
      <c r="D9" s="4"/>
      <c r="E9" s="4"/>
      <c r="F9" s="4"/>
      <c r="G9" s="4"/>
      <c r="H9" s="4">
        <f>H140</f>
        <v>0</v>
      </c>
      <c r="I9" s="4">
        <f>I140</f>
        <v>1776000</v>
      </c>
      <c r="J9" s="19">
        <f>J140</f>
        <v>12634400</v>
      </c>
      <c r="K9" s="4"/>
      <c r="L9" s="4"/>
      <c r="M9" s="4"/>
      <c r="N9" s="4"/>
      <c r="O9" s="4"/>
      <c r="P9" s="4"/>
      <c r="Q9" s="41"/>
      <c r="R9" s="4"/>
      <c r="S9" s="4"/>
      <c r="T9" s="4"/>
      <c r="U9" s="20">
        <f t="shared" si="0"/>
        <v>14410400</v>
      </c>
      <c r="V9" s="83"/>
      <c r="W9" s="83"/>
      <c r="X9" s="83"/>
      <c r="Y9" s="83"/>
      <c r="Z9" s="83"/>
      <c r="AA9" s="83"/>
      <c r="AB9" s="83"/>
      <c r="AC9" s="83"/>
      <c r="AD9" s="83"/>
      <c r="AE9" s="83"/>
    </row>
    <row r="10" spans="1:31">
      <c r="A10" s="3" t="s">
        <v>5</v>
      </c>
      <c r="B10" s="4"/>
      <c r="C10" s="4"/>
      <c r="D10" s="4"/>
      <c r="E10" s="4"/>
      <c r="F10" s="4"/>
      <c r="G10" s="4"/>
      <c r="H10" s="4">
        <f>H175</f>
        <v>0</v>
      </c>
      <c r="I10" s="4">
        <f>I175</f>
        <v>2208000</v>
      </c>
      <c r="J10" s="19">
        <f>J175</f>
        <v>13543200</v>
      </c>
      <c r="K10" s="4"/>
      <c r="L10" s="4"/>
      <c r="M10" s="4"/>
      <c r="N10" s="4"/>
      <c r="O10" s="4"/>
      <c r="P10" s="4"/>
      <c r="Q10" s="41"/>
      <c r="R10" s="4"/>
      <c r="S10" s="4"/>
      <c r="T10" s="4"/>
      <c r="U10" s="20">
        <f t="shared" si="0"/>
        <v>15751200</v>
      </c>
      <c r="V10" s="83"/>
      <c r="W10" s="83"/>
      <c r="X10" s="83"/>
      <c r="Y10" s="83"/>
      <c r="Z10" s="83"/>
      <c r="AA10" s="83"/>
      <c r="AB10" s="83"/>
      <c r="AC10" s="83"/>
      <c r="AD10" s="83"/>
      <c r="AE10" s="83"/>
    </row>
    <row r="11" spans="1:31">
      <c r="A11" s="3" t="s">
        <v>6</v>
      </c>
      <c r="B11" s="4"/>
      <c r="C11" s="4"/>
      <c r="D11" s="4"/>
      <c r="E11" s="4"/>
      <c r="F11" s="4"/>
      <c r="G11" s="4"/>
      <c r="H11" s="4">
        <f>H209</f>
        <v>0</v>
      </c>
      <c r="I11" s="4">
        <f>I209</f>
        <v>1728000</v>
      </c>
      <c r="J11" s="19">
        <f>J209</f>
        <v>8647200</v>
      </c>
      <c r="K11" s="4"/>
      <c r="L11" s="4"/>
      <c r="M11" s="4"/>
      <c r="N11" s="4"/>
      <c r="O11" s="4"/>
      <c r="P11" s="4"/>
      <c r="Q11" s="41"/>
      <c r="R11" s="4"/>
      <c r="S11" s="4"/>
      <c r="T11" s="4"/>
      <c r="U11" s="20">
        <f t="shared" si="0"/>
        <v>10375200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  <row r="12" spans="1:31">
      <c r="A12" s="3" t="s">
        <v>7</v>
      </c>
      <c r="B12" s="4"/>
      <c r="C12" s="4"/>
      <c r="D12" s="4"/>
      <c r="E12" s="4"/>
      <c r="F12" s="4"/>
      <c r="G12" s="4"/>
      <c r="H12" s="4">
        <f>H244</f>
        <v>0</v>
      </c>
      <c r="I12" s="4">
        <f>I244</f>
        <v>1632000</v>
      </c>
      <c r="J12" s="19">
        <f>J244</f>
        <v>8006400</v>
      </c>
      <c r="K12" s="4"/>
      <c r="L12" s="4"/>
      <c r="M12" s="4"/>
      <c r="N12" s="4"/>
      <c r="O12" s="4"/>
      <c r="P12" s="4"/>
      <c r="Q12" s="41"/>
      <c r="R12" s="4"/>
      <c r="S12" s="4"/>
      <c r="T12" s="4"/>
      <c r="U12" s="20">
        <f t="shared" si="0"/>
        <v>9638400</v>
      </c>
      <c r="V12" s="83"/>
      <c r="W12" s="83"/>
      <c r="X12" s="83"/>
      <c r="Y12" s="83"/>
      <c r="Z12" s="83"/>
      <c r="AA12" s="83"/>
      <c r="AB12" s="83"/>
      <c r="AC12" s="83"/>
      <c r="AD12" s="83"/>
      <c r="AE12" s="83"/>
    </row>
    <row r="13" spans="1:31">
      <c r="A13" s="3" t="s">
        <v>8</v>
      </c>
      <c r="B13" s="4"/>
      <c r="C13" s="4"/>
      <c r="D13" s="4"/>
      <c r="E13" s="4"/>
      <c r="F13" s="4"/>
      <c r="G13" s="4"/>
      <c r="H13" s="4">
        <f>H279</f>
        <v>0</v>
      </c>
      <c r="I13" s="4">
        <f>I279</f>
        <v>2496000</v>
      </c>
      <c r="J13" s="19">
        <f>J279</f>
        <v>5892000</v>
      </c>
      <c r="K13" s="4"/>
      <c r="L13" s="4"/>
      <c r="M13" s="4"/>
      <c r="N13" s="4"/>
      <c r="O13" s="4"/>
      <c r="P13" s="4"/>
      <c r="Q13" s="41"/>
      <c r="R13" s="4"/>
      <c r="S13" s="4"/>
      <c r="T13" s="4"/>
      <c r="U13" s="20">
        <f t="shared" si="0"/>
        <v>8388000</v>
      </c>
      <c r="V13" s="83"/>
      <c r="W13" s="83"/>
      <c r="X13" s="83"/>
      <c r="Y13" s="83"/>
      <c r="Z13" s="83"/>
      <c r="AA13" s="83"/>
      <c r="AB13" s="83"/>
      <c r="AC13" s="83"/>
      <c r="AD13" s="83"/>
      <c r="AE13" s="83"/>
    </row>
    <row r="14" spans="1:31">
      <c r="A14" s="3" t="s">
        <v>9</v>
      </c>
      <c r="B14" s="4"/>
      <c r="C14" s="4"/>
      <c r="D14" s="4"/>
      <c r="E14" s="4"/>
      <c r="F14" s="4"/>
      <c r="G14" s="4"/>
      <c r="H14" s="4">
        <f>H314</f>
        <v>0</v>
      </c>
      <c r="I14" s="4">
        <f>I314</f>
        <v>1776000</v>
      </c>
      <c r="J14" s="19">
        <f>J314</f>
        <v>6700800</v>
      </c>
      <c r="K14" s="4"/>
      <c r="L14" s="4"/>
      <c r="M14" s="4"/>
      <c r="N14" s="4"/>
      <c r="O14" s="4"/>
      <c r="P14" s="4"/>
      <c r="Q14" s="41"/>
      <c r="R14" s="4"/>
      <c r="S14" s="4"/>
      <c r="T14" s="4"/>
      <c r="U14" s="20">
        <f t="shared" si="0"/>
        <v>8476800</v>
      </c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1">
      <c r="A15" s="3" t="s">
        <v>10</v>
      </c>
      <c r="B15" s="4"/>
      <c r="C15" s="4"/>
      <c r="D15" s="4"/>
      <c r="E15" s="4"/>
      <c r="F15" s="4"/>
      <c r="G15" s="4"/>
      <c r="H15" s="4">
        <f>H349</f>
        <v>0</v>
      </c>
      <c r="I15" s="4">
        <f>I349</f>
        <v>2832000</v>
      </c>
      <c r="J15" s="4">
        <f>J349</f>
        <v>6678400</v>
      </c>
      <c r="K15" s="4"/>
      <c r="L15" s="4"/>
      <c r="M15" s="4"/>
      <c r="N15" s="4"/>
      <c r="O15" s="4"/>
      <c r="P15" s="4"/>
      <c r="Q15" s="42"/>
      <c r="R15" s="4"/>
      <c r="S15" s="4"/>
      <c r="T15" s="4"/>
      <c r="U15" s="20">
        <f t="shared" si="0"/>
        <v>9510400</v>
      </c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31">
      <c r="A16" s="3" t="s">
        <v>132</v>
      </c>
      <c r="B16" s="4"/>
      <c r="C16" s="4"/>
      <c r="D16" s="4"/>
      <c r="E16" s="4"/>
      <c r="F16" s="4"/>
      <c r="G16" s="4"/>
      <c r="H16" s="4">
        <f>H384</f>
        <v>44800</v>
      </c>
      <c r="I16" s="4">
        <f>I384</f>
        <v>0</v>
      </c>
      <c r="J16" s="4">
        <f>J384</f>
        <v>0</v>
      </c>
      <c r="K16" s="4"/>
      <c r="L16" s="4"/>
      <c r="M16" s="4"/>
      <c r="N16" s="4"/>
      <c r="O16" s="4"/>
      <c r="P16" s="4"/>
      <c r="Q16" s="42"/>
      <c r="R16" s="4"/>
      <c r="S16" s="4"/>
      <c r="T16" s="4"/>
      <c r="U16" s="20">
        <f t="shared" si="0"/>
        <v>44800</v>
      </c>
      <c r="V16" s="83"/>
      <c r="W16" s="83"/>
      <c r="X16" s="83"/>
      <c r="Y16" s="83"/>
      <c r="Z16" s="83"/>
      <c r="AA16" s="83"/>
      <c r="AB16" s="83"/>
      <c r="AC16" s="83"/>
      <c r="AD16" s="83"/>
      <c r="AE16" s="83"/>
    </row>
    <row r="17" spans="1:31">
      <c r="A17" s="3" t="s">
        <v>11</v>
      </c>
      <c r="B17" s="4"/>
      <c r="C17" s="4"/>
      <c r="D17" s="4"/>
      <c r="E17" s="4"/>
      <c r="F17" s="4"/>
      <c r="G17" s="4"/>
      <c r="H17" s="4">
        <f>H417</f>
        <v>0</v>
      </c>
      <c r="I17" s="4">
        <f>I417</f>
        <v>0</v>
      </c>
      <c r="J17" s="4">
        <f>J417</f>
        <v>440000</v>
      </c>
      <c r="K17" s="4"/>
      <c r="L17" s="4"/>
      <c r="M17" s="4"/>
      <c r="N17" s="4"/>
      <c r="O17" s="4"/>
      <c r="P17" s="4"/>
      <c r="Q17" s="42"/>
      <c r="R17" s="4"/>
      <c r="S17" s="4"/>
      <c r="T17" s="4"/>
      <c r="U17" s="20">
        <f t="shared" si="0"/>
        <v>440000</v>
      </c>
      <c r="V17" s="83"/>
      <c r="W17" s="89"/>
      <c r="X17" s="83"/>
      <c r="Y17" s="83"/>
      <c r="Z17" s="83"/>
      <c r="AA17" s="83"/>
      <c r="AB17" s="83"/>
      <c r="AC17" s="83"/>
      <c r="AD17" s="83"/>
      <c r="AE17" s="83"/>
    </row>
    <row r="18" spans="1:31">
      <c r="A18" s="3" t="s">
        <v>143</v>
      </c>
      <c r="B18" s="4"/>
      <c r="C18" s="4"/>
      <c r="D18" s="4"/>
      <c r="E18" s="4"/>
      <c r="F18" s="4"/>
      <c r="G18" s="4"/>
      <c r="H18" s="4"/>
      <c r="I18" s="4">
        <f>I456</f>
        <v>0</v>
      </c>
      <c r="J18" s="4"/>
      <c r="K18" s="4">
        <f>K456</f>
        <v>8198150</v>
      </c>
      <c r="L18" s="4">
        <f>L456</f>
        <v>25650</v>
      </c>
      <c r="M18" s="4"/>
      <c r="N18" s="42"/>
      <c r="O18" s="4">
        <f>O456</f>
        <v>57900</v>
      </c>
      <c r="P18" s="4">
        <f>P456</f>
        <v>3951000</v>
      </c>
      <c r="Q18" s="4">
        <f>Q456</f>
        <v>470000</v>
      </c>
      <c r="R18" s="4">
        <f>R456</f>
        <v>1200000</v>
      </c>
      <c r="S18" s="42"/>
      <c r="T18" s="42"/>
      <c r="U18" s="20">
        <f>SUM(B18:T18)</f>
        <v>13902700</v>
      </c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ht="21.75">
      <c r="A19" s="37" t="s">
        <v>152</v>
      </c>
      <c r="B19" s="37"/>
      <c r="C19" s="37"/>
      <c r="D19" s="37"/>
      <c r="E19" s="37"/>
      <c r="F19" s="37"/>
      <c r="G19" s="37"/>
      <c r="H19" s="51"/>
      <c r="I19" s="37"/>
      <c r="J19" s="37"/>
      <c r="K19" s="37"/>
      <c r="L19" s="37"/>
      <c r="M19" s="37"/>
      <c r="N19" s="51"/>
      <c r="O19" s="37"/>
      <c r="P19" s="37"/>
      <c r="Q19" s="37"/>
      <c r="R19" s="37"/>
      <c r="S19" s="37"/>
      <c r="T19" s="37"/>
      <c r="U19" s="49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0" spans="1:31" ht="19.5">
      <c r="A20" s="59" t="s">
        <v>153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94"/>
      <c r="W20" s="83"/>
      <c r="X20" s="83"/>
      <c r="Y20" s="83"/>
      <c r="Z20" s="83"/>
      <c r="AA20" s="83"/>
      <c r="AB20" s="83"/>
      <c r="AC20" s="83"/>
      <c r="AD20" s="83"/>
      <c r="AE20" s="83"/>
    </row>
    <row r="21" spans="1:31" ht="19.5" customHeight="1">
      <c r="A21" s="59" t="s">
        <v>156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94"/>
      <c r="W21" s="83"/>
      <c r="X21" s="83"/>
      <c r="Y21" s="83"/>
      <c r="Z21" s="83"/>
      <c r="AA21" s="83"/>
      <c r="AB21" s="83"/>
      <c r="AC21" s="83"/>
      <c r="AD21" s="83"/>
      <c r="AE21" s="83"/>
    </row>
    <row r="22" spans="1:31" ht="19.5">
      <c r="A22" s="59" t="s">
        <v>154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94"/>
      <c r="W22" s="89"/>
      <c r="X22" s="83"/>
      <c r="Y22" s="83"/>
      <c r="Z22" s="83"/>
      <c r="AA22" s="83"/>
      <c r="AB22" s="83"/>
      <c r="AC22" s="83"/>
      <c r="AD22" s="83"/>
      <c r="AE22" s="83"/>
    </row>
    <row r="23" spans="1:31" ht="19.5">
      <c r="A23" s="59" t="s">
        <v>157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4"/>
      <c r="W23" s="89"/>
      <c r="X23" s="83"/>
      <c r="Y23" s="83"/>
      <c r="Z23" s="83"/>
      <c r="AA23" s="83"/>
      <c r="AB23" s="83"/>
      <c r="AC23" s="83"/>
      <c r="AD23" s="83"/>
      <c r="AE23" s="83"/>
    </row>
    <row r="24" spans="1:31" ht="19.5">
      <c r="A24" s="59" t="s">
        <v>155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94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ht="19.5">
      <c r="A25" s="59" t="s">
        <v>158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94"/>
      <c r="W25" s="83"/>
      <c r="X25" s="83"/>
      <c r="Y25" s="83"/>
      <c r="Z25" s="83"/>
      <c r="AA25" s="83"/>
      <c r="AB25" s="83"/>
      <c r="AC25" s="83"/>
      <c r="AD25" s="83"/>
      <c r="AE25" s="83"/>
    </row>
    <row r="26" spans="1:31" ht="19.5">
      <c r="A26" s="59" t="s">
        <v>147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94"/>
      <c r="W26" s="83"/>
      <c r="X26" s="83"/>
      <c r="Y26" s="83"/>
      <c r="Z26" s="83"/>
      <c r="AA26" s="83"/>
      <c r="AB26" s="83"/>
      <c r="AC26" s="83"/>
      <c r="AD26" s="83"/>
      <c r="AE26" s="83"/>
    </row>
    <row r="27" spans="1:31" ht="19.5">
      <c r="A27" s="59" t="s">
        <v>174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94"/>
      <c r="W27" s="83"/>
      <c r="X27" s="83"/>
      <c r="Y27" s="83"/>
      <c r="Z27" s="83"/>
      <c r="AA27" s="83"/>
      <c r="AB27" s="83"/>
      <c r="AC27" s="83"/>
      <c r="AD27" s="83"/>
      <c r="AE27" s="83"/>
    </row>
    <row r="28" spans="1:31" ht="19.5">
      <c r="A28" s="59" t="s">
        <v>160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94"/>
      <c r="W28" s="83"/>
      <c r="X28" s="83"/>
      <c r="Y28" s="83"/>
      <c r="Z28" s="83"/>
      <c r="AA28" s="83"/>
      <c r="AB28" s="83"/>
      <c r="AC28" s="83"/>
      <c r="AD28" s="83"/>
      <c r="AE28" s="83"/>
    </row>
    <row r="29" spans="1:31" ht="19.5">
      <c r="A29" s="59" t="s">
        <v>177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94"/>
      <c r="W29" s="83"/>
      <c r="X29" s="83"/>
      <c r="Y29" s="83"/>
      <c r="Z29" s="83"/>
      <c r="AA29" s="83"/>
      <c r="AB29" s="83"/>
      <c r="AC29" s="83"/>
      <c r="AD29" s="83"/>
      <c r="AE29" s="83"/>
    </row>
    <row r="30" spans="1:31" ht="19.5">
      <c r="A30" s="59" t="s">
        <v>176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94"/>
      <c r="W30" s="83"/>
      <c r="X30" s="83"/>
      <c r="Y30" s="83"/>
      <c r="Z30" s="83"/>
      <c r="AA30" s="83"/>
      <c r="AB30" s="83"/>
      <c r="AC30" s="83"/>
      <c r="AD30" s="83"/>
      <c r="AE30" s="83"/>
    </row>
    <row r="31" spans="1:31" ht="19.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94"/>
      <c r="W31" s="83"/>
      <c r="X31" s="83"/>
      <c r="Y31" s="83"/>
      <c r="Z31" s="83"/>
      <c r="AA31" s="83"/>
      <c r="AB31" s="83"/>
      <c r="AC31" s="83"/>
      <c r="AD31" s="83"/>
      <c r="AE31" s="83"/>
    </row>
    <row r="32" spans="1:31" ht="1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59"/>
      <c r="T32" s="59"/>
      <c r="U32" s="59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spans="1:31">
      <c r="A33" t="s">
        <v>1</v>
      </c>
      <c r="V33" s="83"/>
      <c r="W33" s="83"/>
      <c r="X33" s="83"/>
      <c r="Y33" s="83"/>
      <c r="Z33" s="83"/>
      <c r="AA33" s="83"/>
      <c r="AB33" s="83"/>
      <c r="AC33" s="83"/>
      <c r="AD33" s="83"/>
      <c r="AE33" s="83"/>
    </row>
    <row r="34" spans="1:31">
      <c r="A34" s="14" t="s">
        <v>0</v>
      </c>
      <c r="B34" s="14" t="s">
        <v>46</v>
      </c>
      <c r="C34" s="14" t="s">
        <v>26</v>
      </c>
      <c r="D34" s="14" t="s">
        <v>46</v>
      </c>
      <c r="E34" s="14" t="s">
        <v>28</v>
      </c>
      <c r="F34" s="14" t="s">
        <v>43</v>
      </c>
      <c r="G34" s="14" t="s">
        <v>43</v>
      </c>
      <c r="H34" s="14" t="s">
        <v>14</v>
      </c>
      <c r="I34" s="14" t="s">
        <v>138</v>
      </c>
      <c r="J34" s="14" t="s">
        <v>30</v>
      </c>
      <c r="K34" s="14" t="s">
        <v>135</v>
      </c>
      <c r="L34" s="14" t="s">
        <v>13</v>
      </c>
      <c r="M34" s="14" t="s">
        <v>13</v>
      </c>
      <c r="N34" s="14" t="s">
        <v>31</v>
      </c>
      <c r="O34" s="14" t="s">
        <v>33</v>
      </c>
      <c r="P34" s="14" t="s">
        <v>33</v>
      </c>
      <c r="Q34" s="14" t="s">
        <v>145</v>
      </c>
      <c r="R34" s="14" t="s">
        <v>35</v>
      </c>
      <c r="S34" s="38" t="s">
        <v>37</v>
      </c>
      <c r="T34" s="14" t="s">
        <v>39</v>
      </c>
      <c r="U34" s="14" t="s">
        <v>41</v>
      </c>
      <c r="V34" s="83"/>
      <c r="W34" s="83"/>
      <c r="X34" s="83"/>
      <c r="Y34" s="83"/>
      <c r="Z34" s="83"/>
      <c r="AA34" s="83"/>
      <c r="AB34" s="83"/>
      <c r="AC34" s="83"/>
      <c r="AD34" s="83"/>
      <c r="AE34" s="83"/>
    </row>
    <row r="35" spans="1:31" ht="13.5" thickBot="1">
      <c r="A35" s="18"/>
      <c r="B35" s="18" t="s">
        <v>48</v>
      </c>
      <c r="C35" s="18" t="s">
        <v>27</v>
      </c>
      <c r="D35" s="18" t="s">
        <v>47</v>
      </c>
      <c r="E35" s="18" t="s">
        <v>29</v>
      </c>
      <c r="F35" s="18" t="s">
        <v>44</v>
      </c>
      <c r="G35" s="18" t="s">
        <v>45</v>
      </c>
      <c r="H35" s="23" t="s">
        <v>137</v>
      </c>
      <c r="I35" s="18" t="s">
        <v>139</v>
      </c>
      <c r="J35" s="18" t="s">
        <v>146</v>
      </c>
      <c r="K35" s="18" t="s">
        <v>136</v>
      </c>
      <c r="L35" s="18" t="s">
        <v>134</v>
      </c>
      <c r="M35" s="18" t="s">
        <v>161</v>
      </c>
      <c r="N35" s="18" t="s">
        <v>32</v>
      </c>
      <c r="O35" s="18" t="s">
        <v>34</v>
      </c>
      <c r="P35" s="18" t="s">
        <v>133</v>
      </c>
      <c r="Q35" s="48" t="s">
        <v>144</v>
      </c>
      <c r="R35" s="18" t="s">
        <v>36</v>
      </c>
      <c r="S35" s="39" t="s">
        <v>38</v>
      </c>
      <c r="T35" s="18" t="s">
        <v>40</v>
      </c>
      <c r="U35" s="18" t="s">
        <v>42</v>
      </c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spans="1:31" ht="13.5" thickBot="1">
      <c r="A36" s="26" t="s">
        <v>16</v>
      </c>
      <c r="B36" s="27"/>
      <c r="C36" s="27"/>
      <c r="D36" s="27"/>
      <c r="E36" s="27"/>
      <c r="F36" s="27"/>
      <c r="G36" s="27"/>
      <c r="H36" s="28">
        <f>H38+H39+H40+H41+H42+H43+H44+H45+H46</f>
        <v>4928000</v>
      </c>
      <c r="I36" s="28">
        <f>I38+I39+I40+I41+I42+I43+I44+I45+I46</f>
        <v>3552000</v>
      </c>
      <c r="J36" s="28">
        <f>J37+J38+J39+J40+J41+J42+J43+J44+J45+J46</f>
        <v>200000</v>
      </c>
      <c r="K36" s="27"/>
      <c r="L36" s="27"/>
      <c r="M36" s="27"/>
      <c r="N36" s="28"/>
      <c r="O36" s="28"/>
      <c r="P36" s="27"/>
      <c r="Q36" s="27"/>
      <c r="R36" s="27"/>
      <c r="S36" s="27"/>
      <c r="T36" s="27"/>
      <c r="U36" s="31">
        <f>H36+I36+J36+N36+O36</f>
        <v>8680000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</row>
    <row r="37" spans="1:31">
      <c r="A37" s="19" t="s">
        <v>1</v>
      </c>
      <c r="B37" s="19"/>
      <c r="C37" s="19"/>
      <c r="D37" s="19"/>
      <c r="E37" s="19"/>
      <c r="F37" s="19"/>
      <c r="G37" s="19"/>
      <c r="H37" s="24"/>
      <c r="I37" s="24"/>
      <c r="J37" s="19">
        <v>20000</v>
      </c>
      <c r="K37" s="19"/>
      <c r="L37" s="19"/>
      <c r="M37" s="19"/>
      <c r="N37" s="25"/>
      <c r="O37" s="25"/>
      <c r="P37" s="19"/>
      <c r="Q37" s="25"/>
      <c r="R37" s="19"/>
      <c r="S37" s="19"/>
      <c r="T37" s="19"/>
      <c r="U37" s="19">
        <f>H37+I37+J37+N37</f>
        <v>20000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spans="1:31">
      <c r="A38" s="4" t="s">
        <v>49</v>
      </c>
      <c r="B38" s="4"/>
      <c r="C38" s="4"/>
      <c r="D38" s="4"/>
      <c r="E38" s="4"/>
      <c r="F38" s="4"/>
      <c r="G38" s="4"/>
      <c r="H38" s="4">
        <v>504000</v>
      </c>
      <c r="I38" s="4">
        <v>432000</v>
      </c>
      <c r="J38" s="4">
        <v>20000</v>
      </c>
      <c r="K38" s="4"/>
      <c r="L38" s="4"/>
      <c r="M38" s="4"/>
      <c r="N38" s="4"/>
      <c r="O38" s="8"/>
      <c r="P38" s="4"/>
      <c r="Q38" s="4"/>
      <c r="R38" s="4"/>
      <c r="S38" s="4"/>
      <c r="T38" s="4"/>
      <c r="U38" s="4">
        <f>H38+I38+J38+N38+O38</f>
        <v>956000</v>
      </c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spans="1:31">
      <c r="A39" s="4" t="s">
        <v>50</v>
      </c>
      <c r="B39" s="4"/>
      <c r="C39" s="4"/>
      <c r="D39" s="4"/>
      <c r="E39" s="4"/>
      <c r="F39" s="4"/>
      <c r="G39" s="4"/>
      <c r="H39" s="4">
        <v>616000</v>
      </c>
      <c r="I39" s="4">
        <v>528000</v>
      </c>
      <c r="J39" s="4">
        <v>20000</v>
      </c>
      <c r="K39" s="4"/>
      <c r="L39" s="4"/>
      <c r="M39" s="4"/>
      <c r="N39" s="4"/>
      <c r="O39" s="8"/>
      <c r="P39" s="4"/>
      <c r="Q39" s="4"/>
      <c r="R39" s="4"/>
      <c r="S39" s="4"/>
      <c r="T39" s="4"/>
      <c r="U39" s="4">
        <f t="shared" ref="U39:U46" si="1">H39+I39+J39+N39+O39</f>
        <v>1164000</v>
      </c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1:31">
      <c r="A40" s="4" t="s">
        <v>51</v>
      </c>
      <c r="B40" s="4"/>
      <c r="C40" s="4"/>
      <c r="D40" s="4"/>
      <c r="E40" s="4"/>
      <c r="F40" s="4"/>
      <c r="G40" s="4"/>
      <c r="H40" s="4">
        <v>616000</v>
      </c>
      <c r="I40" s="4">
        <v>336000</v>
      </c>
      <c r="J40" s="4">
        <v>20000</v>
      </c>
      <c r="K40" s="4"/>
      <c r="L40" s="4"/>
      <c r="M40" s="4"/>
      <c r="N40" s="4"/>
      <c r="O40" s="8"/>
      <c r="P40" s="4"/>
      <c r="Q40" s="4"/>
      <c r="R40" s="4"/>
      <c r="S40" s="4"/>
      <c r="T40" s="4"/>
      <c r="U40" s="4">
        <f t="shared" si="1"/>
        <v>972000</v>
      </c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spans="1:31">
      <c r="A41" s="4" t="s">
        <v>52</v>
      </c>
      <c r="B41" s="4"/>
      <c r="C41" s="4"/>
      <c r="D41" s="4"/>
      <c r="E41" s="4"/>
      <c r="F41" s="4"/>
      <c r="G41" s="4"/>
      <c r="H41" s="4">
        <v>448000</v>
      </c>
      <c r="I41" s="4">
        <v>384000</v>
      </c>
      <c r="J41" s="4">
        <v>20000</v>
      </c>
      <c r="K41" s="4"/>
      <c r="L41" s="4"/>
      <c r="M41" s="4"/>
      <c r="N41" s="4"/>
      <c r="O41" s="8"/>
      <c r="P41" s="4"/>
      <c r="Q41" s="4"/>
      <c r="R41" s="4"/>
      <c r="S41" s="4"/>
      <c r="T41" s="4"/>
      <c r="U41" s="4">
        <f t="shared" si="1"/>
        <v>852000</v>
      </c>
      <c r="V41" s="83"/>
      <c r="W41" s="83"/>
      <c r="X41" s="83"/>
      <c r="Y41" s="83"/>
      <c r="Z41" s="83"/>
      <c r="AA41" s="83"/>
      <c r="AB41" s="83"/>
      <c r="AC41" s="83"/>
      <c r="AD41" s="83"/>
      <c r="AE41" s="83"/>
    </row>
    <row r="42" spans="1:31">
      <c r="A42" s="4" t="s">
        <v>53</v>
      </c>
      <c r="B42" s="4"/>
      <c r="C42" s="4"/>
      <c r="D42" s="4"/>
      <c r="E42" s="4"/>
      <c r="F42" s="4"/>
      <c r="G42" s="4"/>
      <c r="H42" s="4">
        <v>504000</v>
      </c>
      <c r="I42" s="4">
        <v>432000</v>
      </c>
      <c r="J42" s="4">
        <v>20000</v>
      </c>
      <c r="K42" s="4"/>
      <c r="L42" s="4"/>
      <c r="M42" s="4"/>
      <c r="N42" s="4"/>
      <c r="O42" s="8"/>
      <c r="P42" s="4"/>
      <c r="Q42" s="4"/>
      <c r="R42" s="4"/>
      <c r="S42" s="4"/>
      <c r="T42" s="4"/>
      <c r="U42" s="4">
        <f t="shared" si="1"/>
        <v>956000</v>
      </c>
      <c r="V42" s="83"/>
      <c r="W42" s="83"/>
      <c r="X42" s="83"/>
      <c r="Y42" s="83"/>
      <c r="Z42" s="83"/>
      <c r="AA42" s="83"/>
      <c r="AB42" s="83"/>
      <c r="AC42" s="83"/>
      <c r="AD42" s="83"/>
      <c r="AE42" s="83"/>
    </row>
    <row r="43" spans="1:31">
      <c r="A43" s="4" t="s">
        <v>54</v>
      </c>
      <c r="B43" s="4"/>
      <c r="C43" s="4"/>
      <c r="D43" s="4"/>
      <c r="E43" s="4"/>
      <c r="F43" s="4"/>
      <c r="G43" s="4"/>
      <c r="H43" s="4">
        <v>448000</v>
      </c>
      <c r="I43" s="4">
        <v>384000</v>
      </c>
      <c r="J43" s="4">
        <v>20000</v>
      </c>
      <c r="K43" s="4"/>
      <c r="L43" s="4"/>
      <c r="M43" s="4"/>
      <c r="N43" s="4"/>
      <c r="O43" s="8"/>
      <c r="P43" s="4"/>
      <c r="Q43" s="4"/>
      <c r="R43" s="4"/>
      <c r="S43" s="4"/>
      <c r="T43" s="4"/>
      <c r="U43" s="4">
        <f t="shared" si="1"/>
        <v>852000</v>
      </c>
      <c r="V43" s="83"/>
      <c r="W43" s="83"/>
      <c r="X43" s="83"/>
      <c r="Y43" s="83"/>
      <c r="Z43" s="83"/>
      <c r="AA43" s="83"/>
      <c r="AB43" s="83"/>
      <c r="AC43" s="83"/>
      <c r="AD43" s="83"/>
      <c r="AE43" s="83"/>
    </row>
    <row r="44" spans="1:31">
      <c r="A44" s="4" t="s">
        <v>55</v>
      </c>
      <c r="B44" s="4"/>
      <c r="C44" s="4"/>
      <c r="D44" s="4"/>
      <c r="E44" s="4"/>
      <c r="F44" s="4"/>
      <c r="G44" s="4"/>
      <c r="H44" s="4">
        <v>616000</v>
      </c>
      <c r="I44" s="4">
        <v>336000</v>
      </c>
      <c r="J44" s="4">
        <v>20000</v>
      </c>
      <c r="K44" s="4"/>
      <c r="L44" s="4"/>
      <c r="M44" s="4"/>
      <c r="N44" s="4"/>
      <c r="O44" s="8"/>
      <c r="P44" s="4"/>
      <c r="Q44" s="4"/>
      <c r="R44" s="4"/>
      <c r="S44" s="4"/>
      <c r="T44" s="4"/>
      <c r="U44" s="4">
        <f t="shared" si="1"/>
        <v>972000</v>
      </c>
      <c r="V44" s="83"/>
      <c r="W44" s="83"/>
      <c r="X44" s="83"/>
      <c r="Y44" s="83"/>
      <c r="Z44" s="83"/>
      <c r="AA44" s="83"/>
      <c r="AB44" s="83"/>
      <c r="AC44" s="83"/>
      <c r="AD44" s="83"/>
      <c r="AE44" s="83"/>
    </row>
    <row r="45" spans="1:31">
      <c r="A45" s="4" t="s">
        <v>56</v>
      </c>
      <c r="B45" s="4"/>
      <c r="C45" s="4"/>
      <c r="D45" s="4"/>
      <c r="E45" s="4"/>
      <c r="F45" s="4"/>
      <c r="G45" s="4"/>
      <c r="H45" s="4">
        <v>616000</v>
      </c>
      <c r="I45" s="4">
        <v>384000</v>
      </c>
      <c r="J45" s="4">
        <v>20000</v>
      </c>
      <c r="K45" s="4"/>
      <c r="L45" s="4"/>
      <c r="M45" s="4"/>
      <c r="N45" s="4"/>
      <c r="O45" s="8"/>
      <c r="P45" s="4"/>
      <c r="Q45" s="4"/>
      <c r="R45" s="4"/>
      <c r="S45" s="4"/>
      <c r="T45" s="4"/>
      <c r="U45" s="4">
        <f t="shared" si="1"/>
        <v>1020000</v>
      </c>
      <c r="V45" s="83"/>
      <c r="W45" s="83"/>
      <c r="X45" s="83"/>
      <c r="Y45" s="83"/>
      <c r="Z45" s="83"/>
      <c r="AA45" s="83"/>
      <c r="AB45" s="83"/>
      <c r="AC45" s="83"/>
      <c r="AD45" s="83"/>
      <c r="AE45" s="83"/>
    </row>
    <row r="46" spans="1:31">
      <c r="A46" s="4" t="s">
        <v>57</v>
      </c>
      <c r="B46" s="4"/>
      <c r="C46" s="4"/>
      <c r="D46" s="4"/>
      <c r="E46" s="4"/>
      <c r="F46" s="4"/>
      <c r="G46" s="4"/>
      <c r="H46" s="4">
        <v>560000</v>
      </c>
      <c r="I46" s="4">
        <v>336000</v>
      </c>
      <c r="J46" s="4">
        <v>20000</v>
      </c>
      <c r="K46" s="4"/>
      <c r="L46" s="4"/>
      <c r="M46" s="4"/>
      <c r="N46" s="4"/>
      <c r="O46" s="8"/>
      <c r="P46" s="4"/>
      <c r="Q46" s="4"/>
      <c r="R46" s="4"/>
      <c r="S46" s="4"/>
      <c r="T46" s="4"/>
      <c r="U46" s="4">
        <f t="shared" si="1"/>
        <v>916000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</row>
    <row r="47" spans="1:3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53"/>
      <c r="Q47" s="53"/>
      <c r="R47" s="53"/>
      <c r="S47" s="53"/>
      <c r="T47" s="53"/>
      <c r="U47" s="53"/>
      <c r="V47" s="83"/>
      <c r="W47" s="83"/>
      <c r="X47" s="83"/>
      <c r="Y47" s="83"/>
      <c r="Z47" s="83"/>
      <c r="AA47" s="83"/>
      <c r="AB47" s="83"/>
      <c r="AC47" s="83"/>
      <c r="AD47" s="83"/>
      <c r="AE47" s="83"/>
    </row>
    <row r="48" spans="1:31" ht="21.75">
      <c r="A48" s="37" t="s">
        <v>152</v>
      </c>
      <c r="B48" s="37"/>
      <c r="C48" s="37"/>
      <c r="D48" s="37"/>
      <c r="E48" s="37"/>
      <c r="F48" s="37"/>
      <c r="G48" s="37"/>
      <c r="H48" s="51"/>
      <c r="I48" s="37"/>
      <c r="J48" s="37"/>
      <c r="K48" s="37"/>
      <c r="L48" s="37"/>
      <c r="M48" s="37"/>
      <c r="N48" s="51"/>
      <c r="O48" s="37"/>
      <c r="P48" s="37"/>
      <c r="Q48" s="37"/>
      <c r="R48" s="37"/>
      <c r="S48" s="37"/>
      <c r="T48" s="37"/>
      <c r="U48" s="49"/>
      <c r="V48" s="83"/>
      <c r="W48" s="83"/>
      <c r="X48" s="83"/>
      <c r="Y48" s="83"/>
      <c r="Z48" s="83"/>
      <c r="AA48" s="83"/>
      <c r="AB48" s="83"/>
      <c r="AC48" s="83"/>
      <c r="AD48" s="83"/>
      <c r="AE48" s="83"/>
    </row>
    <row r="49" spans="1:31" ht="16.5">
      <c r="A49" s="59" t="s">
        <v>153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1:31" ht="16.5">
      <c r="A50" s="59" t="s">
        <v>156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1:31" ht="16.5">
      <c r="A51" s="59" t="s">
        <v>154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1:31" ht="16.5">
      <c r="A52" s="59" t="s">
        <v>157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spans="1:31" ht="16.5">
      <c r="A53" s="59" t="s">
        <v>155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spans="1:31" ht="16.5">
      <c r="A54" s="59" t="s">
        <v>158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spans="1:31" ht="16.5">
      <c r="A55" s="59" t="s">
        <v>147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spans="1:31" ht="16.5">
      <c r="A56" s="59" t="s">
        <v>174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spans="1:31" ht="16.5">
      <c r="A57" s="59" t="s">
        <v>160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1" ht="16.5">
      <c r="A58" s="59" t="s">
        <v>177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spans="1:31" ht="16.5">
      <c r="A59" s="59" t="s">
        <v>176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spans="1:31" ht="16.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59"/>
      <c r="O60" s="59"/>
      <c r="P60" s="59"/>
      <c r="Q60" s="59"/>
      <c r="R60" s="59"/>
      <c r="S60" s="59"/>
      <c r="T60" s="59"/>
      <c r="U60" s="59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spans="1:31" ht="16.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59"/>
      <c r="O61" s="59"/>
      <c r="P61" s="59"/>
      <c r="Q61" s="59"/>
      <c r="R61" s="59"/>
      <c r="S61" s="59"/>
      <c r="T61" s="59"/>
      <c r="U61" s="59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spans="1:31" ht="16.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59"/>
      <c r="O62" s="59"/>
      <c r="P62" s="59"/>
      <c r="Q62" s="59"/>
      <c r="R62" s="59"/>
      <c r="S62" s="59"/>
      <c r="T62" s="59"/>
      <c r="U62" s="59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1:31" ht="16.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59"/>
      <c r="O63" s="59"/>
      <c r="P63" s="59"/>
      <c r="Q63" s="59"/>
      <c r="R63" s="59"/>
      <c r="S63" s="59"/>
      <c r="T63" s="59"/>
      <c r="U63" s="59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spans="1:31" ht="21.7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spans="1:31"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1:31">
      <c r="A66" s="6" t="s">
        <v>2</v>
      </c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spans="1:31">
      <c r="V67" s="83"/>
      <c r="W67" s="83"/>
      <c r="X67" s="83"/>
      <c r="Y67" s="83"/>
      <c r="Z67" s="83"/>
      <c r="AA67" s="83"/>
      <c r="AB67" s="83"/>
      <c r="AC67" s="83"/>
      <c r="AD67" s="83"/>
      <c r="AE67" s="83"/>
    </row>
    <row r="68" spans="1:31">
      <c r="A68" s="14" t="s">
        <v>0</v>
      </c>
      <c r="B68" s="14" t="s">
        <v>46</v>
      </c>
      <c r="C68" s="14" t="s">
        <v>26</v>
      </c>
      <c r="D68" s="14" t="s">
        <v>46</v>
      </c>
      <c r="E68" s="14" t="s">
        <v>28</v>
      </c>
      <c r="F68" s="14" t="s">
        <v>43</v>
      </c>
      <c r="G68" s="14" t="s">
        <v>43</v>
      </c>
      <c r="H68" s="14" t="s">
        <v>14</v>
      </c>
      <c r="I68" s="14" t="s">
        <v>138</v>
      </c>
      <c r="J68" s="14" t="s">
        <v>30</v>
      </c>
      <c r="K68" s="14" t="s">
        <v>135</v>
      </c>
      <c r="L68" s="14" t="s">
        <v>13</v>
      </c>
      <c r="M68" s="14" t="s">
        <v>13</v>
      </c>
      <c r="N68" s="14" t="s">
        <v>31</v>
      </c>
      <c r="O68" s="14" t="s">
        <v>33</v>
      </c>
      <c r="P68" s="14" t="s">
        <v>33</v>
      </c>
      <c r="Q68" s="14" t="s">
        <v>145</v>
      </c>
      <c r="R68" s="14" t="s">
        <v>35</v>
      </c>
      <c r="S68" s="38" t="s">
        <v>37</v>
      </c>
      <c r="T68" s="14" t="s">
        <v>39</v>
      </c>
      <c r="U68" s="14" t="s">
        <v>41</v>
      </c>
      <c r="V68" s="83"/>
      <c r="W68" s="84"/>
      <c r="X68" s="84"/>
      <c r="Y68" s="83"/>
      <c r="Z68" s="83"/>
      <c r="AA68" s="83"/>
      <c r="AB68" s="83"/>
      <c r="AC68" s="83"/>
      <c r="AD68" s="83"/>
      <c r="AE68" s="83"/>
    </row>
    <row r="69" spans="1:31" ht="13.5" thickBot="1">
      <c r="A69" s="18"/>
      <c r="B69" s="18" t="s">
        <v>48</v>
      </c>
      <c r="C69" s="18" t="s">
        <v>27</v>
      </c>
      <c r="D69" s="18" t="s">
        <v>47</v>
      </c>
      <c r="E69" s="18" t="s">
        <v>29</v>
      </c>
      <c r="F69" s="18" t="s">
        <v>44</v>
      </c>
      <c r="G69" s="18" t="s">
        <v>45</v>
      </c>
      <c r="H69" s="23" t="s">
        <v>137</v>
      </c>
      <c r="I69" s="18" t="s">
        <v>139</v>
      </c>
      <c r="J69" s="18" t="s">
        <v>146</v>
      </c>
      <c r="K69" s="18" t="s">
        <v>136</v>
      </c>
      <c r="L69" s="18" t="s">
        <v>134</v>
      </c>
      <c r="M69" s="18" t="s">
        <v>161</v>
      </c>
      <c r="N69" s="18" t="s">
        <v>32</v>
      </c>
      <c r="O69" s="18" t="s">
        <v>34</v>
      </c>
      <c r="P69" s="18" t="s">
        <v>133</v>
      </c>
      <c r="Q69" s="48" t="s">
        <v>144</v>
      </c>
      <c r="R69" s="18" t="s">
        <v>36</v>
      </c>
      <c r="S69" s="39" t="s">
        <v>38</v>
      </c>
      <c r="T69" s="18" t="s">
        <v>40</v>
      </c>
      <c r="U69" s="18" t="s">
        <v>42</v>
      </c>
      <c r="V69" s="83"/>
      <c r="W69" s="85"/>
      <c r="X69" s="85"/>
      <c r="Y69" s="83"/>
      <c r="Z69" s="83"/>
      <c r="AA69" s="83"/>
      <c r="AB69" s="83"/>
      <c r="AC69" s="83"/>
      <c r="AD69" s="83"/>
      <c r="AE69" s="83"/>
    </row>
    <row r="70" spans="1:31" ht="13.5" thickBot="1">
      <c r="A70" s="26" t="s">
        <v>17</v>
      </c>
      <c r="B70" s="27"/>
      <c r="C70" s="27"/>
      <c r="D70" s="27"/>
      <c r="E70" s="27"/>
      <c r="F70" s="27"/>
      <c r="G70" s="27"/>
      <c r="H70" s="28"/>
      <c r="I70" s="28">
        <f>I72+I73+I74+I75+I76+I77+I78+I79+I80</f>
        <v>2592000</v>
      </c>
      <c r="J70" s="29">
        <f>J71+J72+J73+J74+J75+J76+J77+J78+J79+J80</f>
        <v>7222400</v>
      </c>
      <c r="K70" s="27"/>
      <c r="L70" s="27"/>
      <c r="M70" s="27"/>
      <c r="N70" s="29"/>
      <c r="O70" s="29"/>
      <c r="P70" s="27"/>
      <c r="Q70" s="27"/>
      <c r="R70" s="27"/>
      <c r="S70" s="27"/>
      <c r="T70" s="27"/>
      <c r="U70" s="30">
        <f>H70+I70+J70+N70+O70</f>
        <v>9814400</v>
      </c>
      <c r="V70" s="83"/>
      <c r="W70" s="86"/>
      <c r="X70" s="86"/>
      <c r="Y70" s="83"/>
      <c r="Z70" s="83"/>
      <c r="AA70" s="83"/>
      <c r="AB70" s="83"/>
      <c r="AC70" s="83"/>
      <c r="AD70" s="83"/>
      <c r="AE70" s="83"/>
    </row>
    <row r="71" spans="1:31">
      <c r="A71" s="19" t="s">
        <v>2</v>
      </c>
      <c r="B71" s="19"/>
      <c r="C71" s="19"/>
      <c r="D71" s="19"/>
      <c r="E71" s="19"/>
      <c r="F71" s="19"/>
      <c r="G71" s="19"/>
      <c r="H71" s="19"/>
      <c r="I71" s="19"/>
      <c r="J71" s="19">
        <v>20000</v>
      </c>
      <c r="K71" s="19"/>
      <c r="L71" s="19"/>
      <c r="M71" s="19"/>
      <c r="N71" s="24"/>
      <c r="O71" s="24"/>
      <c r="P71" s="19"/>
      <c r="Q71" s="24"/>
      <c r="R71" s="19"/>
      <c r="S71" s="19"/>
      <c r="T71" s="19"/>
      <c r="U71" s="19">
        <f>J71+Q71</f>
        <v>20000</v>
      </c>
      <c r="V71" s="83"/>
      <c r="W71" s="87"/>
      <c r="X71" s="87"/>
      <c r="Y71" s="83"/>
      <c r="Z71" s="83"/>
      <c r="AA71" s="83"/>
      <c r="AB71" s="83"/>
      <c r="AC71" s="83"/>
      <c r="AD71" s="83"/>
      <c r="AE71" s="83"/>
    </row>
    <row r="72" spans="1:31">
      <c r="A72" s="4" t="s">
        <v>58</v>
      </c>
      <c r="B72" s="4"/>
      <c r="C72" s="4"/>
      <c r="D72" s="4"/>
      <c r="E72" s="4"/>
      <c r="F72" s="4"/>
      <c r="G72" s="4"/>
      <c r="H72" s="4"/>
      <c r="I72" s="4">
        <v>96000</v>
      </c>
      <c r="J72" s="4">
        <f>683200+20000</f>
        <v>703200</v>
      </c>
      <c r="K72" s="4"/>
      <c r="L72" s="4"/>
      <c r="M72" s="4"/>
      <c r="N72" s="4"/>
      <c r="O72" s="9"/>
      <c r="P72" s="4"/>
      <c r="Q72" s="4"/>
      <c r="R72" s="4"/>
      <c r="S72" s="4"/>
      <c r="T72" s="4"/>
      <c r="U72" s="4">
        <f>H72+I72+J72+N72+O72</f>
        <v>799200</v>
      </c>
      <c r="V72" s="83"/>
      <c r="W72" s="88"/>
      <c r="X72" s="88"/>
      <c r="Y72" s="89"/>
      <c r="Z72" s="83"/>
      <c r="AA72" s="83"/>
      <c r="AB72" s="83"/>
      <c r="AC72" s="83"/>
      <c r="AD72" s="83"/>
      <c r="AE72" s="83"/>
    </row>
    <row r="73" spans="1:31">
      <c r="A73" s="4" t="s">
        <v>59</v>
      </c>
      <c r="B73" s="4"/>
      <c r="C73" s="4"/>
      <c r="D73" s="4"/>
      <c r="E73" s="4"/>
      <c r="F73" s="4"/>
      <c r="G73" s="4"/>
      <c r="H73" s="4"/>
      <c r="I73" s="4">
        <v>336000</v>
      </c>
      <c r="J73" s="4">
        <f>616000+20000</f>
        <v>636000</v>
      </c>
      <c r="K73" s="4"/>
      <c r="L73" s="4"/>
      <c r="M73" s="4"/>
      <c r="N73" s="4"/>
      <c r="O73" s="9"/>
      <c r="P73" s="4"/>
      <c r="Q73" s="4"/>
      <c r="R73" s="4"/>
      <c r="S73" s="4"/>
      <c r="T73" s="4"/>
      <c r="U73" s="4">
        <f t="shared" ref="U73:U80" si="2">H73+I73+J73+N73+O73</f>
        <v>972000</v>
      </c>
      <c r="V73" s="83"/>
      <c r="W73" s="88"/>
      <c r="X73" s="88"/>
      <c r="Y73" s="89"/>
      <c r="Z73" s="83"/>
      <c r="AA73" s="83"/>
      <c r="AB73" s="83"/>
      <c r="AC73" s="83"/>
      <c r="AD73" s="83"/>
      <c r="AE73" s="83"/>
    </row>
    <row r="74" spans="1:31">
      <c r="A74" s="4" t="s">
        <v>60</v>
      </c>
      <c r="B74" s="4"/>
      <c r="C74" s="4"/>
      <c r="D74" s="4"/>
      <c r="E74" s="4"/>
      <c r="F74" s="4"/>
      <c r="G74" s="4"/>
      <c r="H74" s="4"/>
      <c r="I74" s="4">
        <v>576000</v>
      </c>
      <c r="J74" s="4">
        <f>784000+20000</f>
        <v>804000</v>
      </c>
      <c r="K74" s="4"/>
      <c r="L74" s="4"/>
      <c r="M74" s="4"/>
      <c r="N74" s="4"/>
      <c r="O74" s="9"/>
      <c r="P74" s="4"/>
      <c r="Q74" s="4"/>
      <c r="R74" s="4"/>
      <c r="S74" s="4"/>
      <c r="T74" s="4"/>
      <c r="U74" s="4">
        <f t="shared" si="2"/>
        <v>1380000</v>
      </c>
      <c r="V74" s="83"/>
      <c r="W74" s="88"/>
      <c r="X74" s="88"/>
      <c r="Y74" s="89"/>
      <c r="Z74" s="83"/>
      <c r="AA74" s="83"/>
      <c r="AB74" s="83"/>
      <c r="AC74" s="83"/>
      <c r="AD74" s="83"/>
      <c r="AE74" s="83"/>
    </row>
    <row r="75" spans="1:31">
      <c r="A75" s="72" t="s">
        <v>61</v>
      </c>
      <c r="B75" s="4"/>
      <c r="C75" s="4"/>
      <c r="D75" s="4"/>
      <c r="E75" s="4"/>
      <c r="F75" s="4"/>
      <c r="G75" s="4"/>
      <c r="H75" s="4"/>
      <c r="I75" s="4">
        <v>384000</v>
      </c>
      <c r="J75" s="4">
        <f>1355200+20000</f>
        <v>1375200</v>
      </c>
      <c r="K75" s="4"/>
      <c r="L75" s="4"/>
      <c r="M75" s="4"/>
      <c r="N75" s="4"/>
      <c r="O75" s="9"/>
      <c r="P75" s="4"/>
      <c r="Q75" s="4"/>
      <c r="R75" s="4"/>
      <c r="S75" s="4"/>
      <c r="T75" s="4"/>
      <c r="U75" s="4">
        <f t="shared" si="2"/>
        <v>1759200</v>
      </c>
      <c r="V75" s="83"/>
      <c r="W75" s="88"/>
      <c r="X75" s="88"/>
      <c r="Y75" s="89"/>
      <c r="Z75" s="83"/>
      <c r="AA75" s="83"/>
      <c r="AB75" s="83"/>
      <c r="AC75" s="83"/>
      <c r="AD75" s="83"/>
      <c r="AE75" s="83"/>
    </row>
    <row r="76" spans="1:31">
      <c r="A76" s="4" t="s">
        <v>62</v>
      </c>
      <c r="B76" s="4"/>
      <c r="C76" s="4"/>
      <c r="D76" s="4"/>
      <c r="E76" s="4"/>
      <c r="F76" s="4"/>
      <c r="G76" s="4"/>
      <c r="H76" s="4"/>
      <c r="I76" s="4">
        <v>192000</v>
      </c>
      <c r="J76" s="4">
        <f>1052800+20000</f>
        <v>1072800</v>
      </c>
      <c r="K76" s="4"/>
      <c r="L76" s="4"/>
      <c r="M76" s="4"/>
      <c r="N76" s="4"/>
      <c r="O76" s="9"/>
      <c r="P76" s="4"/>
      <c r="Q76" s="4"/>
      <c r="R76" s="4"/>
      <c r="S76" s="4"/>
      <c r="T76" s="4"/>
      <c r="U76" s="4">
        <f t="shared" si="2"/>
        <v>1264800</v>
      </c>
      <c r="V76" s="83"/>
      <c r="W76" s="88"/>
      <c r="X76" s="88"/>
      <c r="Y76" s="89"/>
      <c r="Z76" s="83"/>
      <c r="AA76" s="83"/>
      <c r="AB76" s="83"/>
      <c r="AC76" s="83"/>
      <c r="AD76" s="83"/>
      <c r="AE76" s="83"/>
    </row>
    <row r="77" spans="1:31">
      <c r="A77" s="4" t="s">
        <v>63</v>
      </c>
      <c r="B77" s="4"/>
      <c r="C77" s="4"/>
      <c r="D77" s="4"/>
      <c r="E77" s="4"/>
      <c r="F77" s="4"/>
      <c r="G77" s="4"/>
      <c r="H77" s="4"/>
      <c r="I77" s="4">
        <v>432000</v>
      </c>
      <c r="J77" s="4">
        <f>784000+20000</f>
        <v>804000</v>
      </c>
      <c r="K77" s="4"/>
      <c r="L77" s="4"/>
      <c r="M77" s="4"/>
      <c r="N77" s="4"/>
      <c r="O77" s="9"/>
      <c r="P77" s="4"/>
      <c r="Q77" s="4"/>
      <c r="R77" s="4"/>
      <c r="S77" s="4"/>
      <c r="T77" s="4"/>
      <c r="U77" s="4">
        <f t="shared" si="2"/>
        <v>1236000</v>
      </c>
      <c r="V77" s="83"/>
      <c r="W77" s="88"/>
      <c r="X77" s="88"/>
      <c r="Y77" s="89"/>
      <c r="Z77" s="83"/>
      <c r="AA77" s="83"/>
      <c r="AB77" s="83"/>
      <c r="AC77" s="83"/>
      <c r="AD77" s="83"/>
      <c r="AE77" s="83"/>
    </row>
    <row r="78" spans="1:31">
      <c r="A78" s="4" t="s">
        <v>64</v>
      </c>
      <c r="B78" s="4"/>
      <c r="C78" s="4"/>
      <c r="D78" s="4"/>
      <c r="E78" s="4"/>
      <c r="F78" s="4"/>
      <c r="G78" s="4"/>
      <c r="H78" s="4"/>
      <c r="I78" s="4">
        <v>336000</v>
      </c>
      <c r="J78" s="4">
        <f>817600+20000</f>
        <v>837600</v>
      </c>
      <c r="K78" s="4"/>
      <c r="L78" s="4"/>
      <c r="M78" s="4"/>
      <c r="N78" s="4"/>
      <c r="O78" s="9"/>
      <c r="P78" s="4"/>
      <c r="Q78" s="4"/>
      <c r="R78" s="4"/>
      <c r="S78" s="4"/>
      <c r="T78" s="4"/>
      <c r="U78" s="4">
        <f t="shared" si="2"/>
        <v>1173600</v>
      </c>
      <c r="V78" s="83"/>
      <c r="W78" s="88"/>
      <c r="X78" s="88"/>
      <c r="Y78" s="89"/>
      <c r="Z78" s="83"/>
      <c r="AA78" s="83"/>
      <c r="AB78" s="83"/>
      <c r="AC78" s="83"/>
      <c r="AD78" s="83"/>
      <c r="AE78" s="83"/>
    </row>
    <row r="79" spans="1:31">
      <c r="A79" s="4" t="s">
        <v>65</v>
      </c>
      <c r="B79" s="4"/>
      <c r="C79" s="4"/>
      <c r="D79" s="4"/>
      <c r="E79" s="4"/>
      <c r="F79" s="4"/>
      <c r="G79" s="4"/>
      <c r="H79" s="4"/>
      <c r="I79" s="4">
        <v>96000</v>
      </c>
      <c r="J79" s="4">
        <f>369600+20000</f>
        <v>389600</v>
      </c>
      <c r="K79" s="4"/>
      <c r="L79" s="4"/>
      <c r="M79" s="4"/>
      <c r="N79" s="4"/>
      <c r="O79" s="9"/>
      <c r="P79" s="4"/>
      <c r="Q79" s="4"/>
      <c r="R79" s="4"/>
      <c r="S79" s="4"/>
      <c r="T79" s="4"/>
      <c r="U79" s="4">
        <f t="shared" si="2"/>
        <v>485600</v>
      </c>
      <c r="V79" s="83"/>
      <c r="W79" s="88"/>
      <c r="X79" s="88"/>
      <c r="Y79" s="89"/>
      <c r="Z79" s="83"/>
      <c r="AA79" s="83"/>
      <c r="AB79" s="83"/>
      <c r="AC79" s="83"/>
      <c r="AD79" s="83"/>
      <c r="AE79" s="83"/>
    </row>
    <row r="80" spans="1:31">
      <c r="A80" s="4" t="s">
        <v>131</v>
      </c>
      <c r="B80" s="4"/>
      <c r="C80" s="4"/>
      <c r="D80" s="4"/>
      <c r="E80" s="4"/>
      <c r="F80" s="4"/>
      <c r="G80" s="4"/>
      <c r="H80" s="4"/>
      <c r="I80" s="4">
        <v>144000</v>
      </c>
      <c r="J80" s="4">
        <f>560000+20000</f>
        <v>580000</v>
      </c>
      <c r="K80" s="4"/>
      <c r="L80" s="4"/>
      <c r="M80" s="4"/>
      <c r="N80" s="4"/>
      <c r="O80" s="9"/>
      <c r="P80" s="4"/>
      <c r="Q80" s="4"/>
      <c r="R80" s="4"/>
      <c r="S80" s="4"/>
      <c r="T80" s="4"/>
      <c r="U80" s="4">
        <f t="shared" si="2"/>
        <v>724000</v>
      </c>
      <c r="V80" s="83"/>
      <c r="W80" s="88"/>
      <c r="X80" s="88"/>
      <c r="Y80" s="89"/>
      <c r="Z80" s="83"/>
      <c r="AA80" s="83"/>
      <c r="AB80" s="83"/>
      <c r="AC80" s="83"/>
      <c r="AD80" s="83"/>
      <c r="AE80" s="83"/>
    </row>
    <row r="81" spans="1:31">
      <c r="H81" s="13"/>
      <c r="I81" s="13"/>
      <c r="J81" s="5"/>
      <c r="N81" s="7"/>
      <c r="O81" s="5"/>
      <c r="U81" s="10"/>
      <c r="V81" s="83"/>
      <c r="W81" s="83"/>
      <c r="X81" s="83"/>
      <c r="Y81" s="83"/>
      <c r="Z81" s="83"/>
      <c r="AA81" s="83"/>
      <c r="AB81" s="83"/>
      <c r="AC81" s="83"/>
      <c r="AD81" s="83"/>
      <c r="AE81" s="83"/>
    </row>
    <row r="82" spans="1:31" ht="21.75">
      <c r="A82" s="37" t="s">
        <v>152</v>
      </c>
      <c r="B82" s="37"/>
      <c r="C82" s="37"/>
      <c r="D82" s="37"/>
      <c r="E82" s="37"/>
      <c r="F82" s="37"/>
      <c r="G82" s="37"/>
      <c r="H82" s="51"/>
      <c r="I82" s="37"/>
      <c r="J82" s="37"/>
      <c r="K82" s="37"/>
      <c r="L82" s="37"/>
      <c r="M82" s="37"/>
      <c r="N82" s="51"/>
      <c r="O82" s="37"/>
      <c r="P82" s="37"/>
      <c r="Q82" s="37"/>
      <c r="R82" s="37"/>
      <c r="S82" s="37"/>
      <c r="T82" s="37"/>
      <c r="U82" s="49"/>
      <c r="V82" s="83"/>
      <c r="W82" s="83"/>
      <c r="X82" s="83"/>
      <c r="Y82" s="83"/>
      <c r="Z82" s="83"/>
      <c r="AA82" s="83"/>
      <c r="AB82" s="83"/>
      <c r="AC82" s="83"/>
      <c r="AD82" s="83"/>
      <c r="AE82" s="83"/>
    </row>
    <row r="83" spans="1:31" ht="16.5">
      <c r="A83" s="59" t="s">
        <v>153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83"/>
      <c r="W83" s="83"/>
      <c r="X83" s="83"/>
      <c r="Y83" s="83"/>
      <c r="Z83" s="83"/>
      <c r="AA83" s="83"/>
      <c r="AB83" s="83"/>
      <c r="AC83" s="83"/>
      <c r="AD83" s="83"/>
      <c r="AE83" s="83"/>
    </row>
    <row r="84" spans="1:31" ht="16.5">
      <c r="A84" s="59" t="s">
        <v>156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83"/>
      <c r="W84" s="83"/>
      <c r="X84" s="83"/>
      <c r="Y84" s="83"/>
      <c r="Z84" s="83"/>
      <c r="AA84" s="83"/>
      <c r="AB84" s="83"/>
      <c r="AC84" s="83"/>
      <c r="AD84" s="83"/>
      <c r="AE84" s="83"/>
    </row>
    <row r="85" spans="1:31" ht="16.5">
      <c r="A85" s="59" t="s">
        <v>154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1" ht="16.5">
      <c r="A86" s="59" t="s">
        <v>157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83"/>
      <c r="W86" s="83"/>
      <c r="X86" s="83"/>
      <c r="Y86" s="83"/>
      <c r="Z86" s="83"/>
      <c r="AA86" s="83"/>
      <c r="AB86" s="83"/>
      <c r="AC86" s="83"/>
      <c r="AD86" s="83"/>
      <c r="AE86" s="83"/>
    </row>
    <row r="87" spans="1:31" ht="16.5">
      <c r="A87" s="59" t="s">
        <v>155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83"/>
      <c r="W87" s="83"/>
      <c r="X87" s="83"/>
      <c r="Y87" s="83"/>
      <c r="Z87" s="83"/>
      <c r="AA87" s="83"/>
      <c r="AB87" s="83"/>
      <c r="AC87" s="83"/>
      <c r="AD87" s="83"/>
      <c r="AE87" s="83"/>
    </row>
    <row r="88" spans="1:31" ht="16.5">
      <c r="A88" s="59" t="s">
        <v>158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83"/>
      <c r="W88" s="83"/>
      <c r="X88" s="83"/>
      <c r="Y88" s="83"/>
      <c r="Z88" s="83"/>
      <c r="AA88" s="83"/>
      <c r="AB88" s="83"/>
      <c r="AC88" s="83"/>
      <c r="AD88" s="83"/>
      <c r="AE88" s="83"/>
    </row>
    <row r="89" spans="1:31" ht="16.5">
      <c r="A89" s="59" t="s">
        <v>147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83"/>
      <c r="W89" s="83"/>
      <c r="X89" s="83"/>
      <c r="Y89" s="83"/>
      <c r="Z89" s="83"/>
      <c r="AA89" s="83"/>
      <c r="AB89" s="83"/>
      <c r="AC89" s="83"/>
      <c r="AD89" s="83"/>
      <c r="AE89" s="83"/>
    </row>
    <row r="90" spans="1:31" ht="16.5">
      <c r="A90" s="59" t="s">
        <v>174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83"/>
      <c r="W90" s="83"/>
      <c r="X90" s="83"/>
      <c r="Y90" s="83"/>
      <c r="Z90" s="83"/>
      <c r="AA90" s="83"/>
      <c r="AB90" s="83"/>
      <c r="AC90" s="83"/>
      <c r="AD90" s="83"/>
      <c r="AE90" s="83"/>
    </row>
    <row r="91" spans="1:31" ht="16.5">
      <c r="A91" s="59" t="s">
        <v>160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  <row r="92" spans="1:31" ht="16.5">
      <c r="A92" s="59" t="s">
        <v>177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83"/>
      <c r="W92" s="83"/>
      <c r="X92" s="83"/>
      <c r="Y92" s="83"/>
      <c r="Z92" s="83"/>
      <c r="AA92" s="83"/>
      <c r="AB92" s="83"/>
      <c r="AC92" s="83"/>
      <c r="AD92" s="83"/>
      <c r="AE92" s="83"/>
    </row>
    <row r="93" spans="1:31" ht="16.5">
      <c r="A93" s="59" t="s">
        <v>176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83"/>
      <c r="W93" s="83"/>
      <c r="X93" s="83"/>
      <c r="Y93" s="83"/>
      <c r="Z93" s="83"/>
      <c r="AA93" s="83"/>
      <c r="AB93" s="83"/>
      <c r="AC93" s="83"/>
      <c r="AD93" s="83"/>
      <c r="AE93" s="83"/>
    </row>
    <row r="94" spans="1:31">
      <c r="V94" s="83"/>
      <c r="W94" s="83"/>
      <c r="X94" s="83"/>
      <c r="Y94" s="83"/>
      <c r="Z94" s="83"/>
      <c r="AA94" s="83"/>
      <c r="AB94" s="83"/>
      <c r="AC94" s="83"/>
      <c r="AD94" s="83"/>
      <c r="AE94" s="83"/>
    </row>
    <row r="95" spans="1:31">
      <c r="V95" s="83"/>
      <c r="W95" s="83"/>
      <c r="X95" s="83"/>
      <c r="Y95" s="83"/>
      <c r="Z95" s="83"/>
      <c r="AA95" s="83"/>
      <c r="AB95" s="83"/>
      <c r="AC95" s="83"/>
      <c r="AD95" s="83"/>
      <c r="AE95" s="83"/>
    </row>
    <row r="96" spans="1:31">
      <c r="V96" s="83"/>
      <c r="W96" s="83"/>
      <c r="X96" s="83"/>
      <c r="Y96" s="83"/>
      <c r="Z96" s="83"/>
      <c r="AA96" s="83"/>
      <c r="AB96" s="83"/>
      <c r="AC96" s="83"/>
      <c r="AD96" s="83"/>
      <c r="AE96" s="83"/>
    </row>
    <row r="97" spans="1:31">
      <c r="V97" s="83"/>
      <c r="W97" s="83"/>
      <c r="X97" s="83"/>
      <c r="Y97" s="83"/>
      <c r="Z97" s="83"/>
      <c r="AA97" s="83"/>
      <c r="AB97" s="83"/>
      <c r="AC97" s="83"/>
      <c r="AD97" s="83"/>
      <c r="AE97" s="83"/>
    </row>
    <row r="98" spans="1:31">
      <c r="V98" s="83"/>
      <c r="W98" s="83"/>
      <c r="X98" s="83"/>
      <c r="Y98" s="83"/>
      <c r="Z98" s="83"/>
      <c r="AA98" s="83"/>
      <c r="AB98" s="83"/>
      <c r="AC98" s="83"/>
      <c r="AD98" s="83"/>
      <c r="AE98" s="83"/>
    </row>
    <row r="99" spans="1:31">
      <c r="V99" s="83"/>
      <c r="W99" s="83"/>
      <c r="X99" s="83"/>
      <c r="Y99" s="83"/>
      <c r="Z99" s="83"/>
      <c r="AA99" s="83"/>
      <c r="AB99" s="83"/>
      <c r="AC99" s="83"/>
      <c r="AD99" s="83"/>
      <c r="AE99" s="83"/>
    </row>
    <row r="100" spans="1:31"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</row>
    <row r="101" spans="1:31">
      <c r="A101" s="6" t="s">
        <v>3</v>
      </c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</row>
    <row r="102" spans="1:31"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1">
      <c r="A103" s="14" t="s">
        <v>0</v>
      </c>
      <c r="B103" s="14" t="s">
        <v>46</v>
      </c>
      <c r="C103" s="14" t="s">
        <v>26</v>
      </c>
      <c r="D103" s="14" t="s">
        <v>46</v>
      </c>
      <c r="E103" s="14" t="s">
        <v>28</v>
      </c>
      <c r="F103" s="14" t="s">
        <v>43</v>
      </c>
      <c r="G103" s="14" t="s">
        <v>43</v>
      </c>
      <c r="H103" s="14" t="s">
        <v>14</v>
      </c>
      <c r="I103" s="14" t="s">
        <v>138</v>
      </c>
      <c r="J103" s="14" t="s">
        <v>30</v>
      </c>
      <c r="K103" s="14" t="s">
        <v>135</v>
      </c>
      <c r="L103" s="14" t="s">
        <v>13</v>
      </c>
      <c r="M103" s="14" t="s">
        <v>13</v>
      </c>
      <c r="N103" s="14" t="s">
        <v>31</v>
      </c>
      <c r="O103" s="14" t="s">
        <v>33</v>
      </c>
      <c r="P103" s="14" t="s">
        <v>33</v>
      </c>
      <c r="Q103" s="14" t="s">
        <v>145</v>
      </c>
      <c r="R103" s="14" t="s">
        <v>35</v>
      </c>
      <c r="S103" s="38" t="s">
        <v>37</v>
      </c>
      <c r="T103" s="14" t="s">
        <v>39</v>
      </c>
      <c r="U103" s="14" t="s">
        <v>41</v>
      </c>
      <c r="V103" s="83"/>
      <c r="W103" s="84"/>
      <c r="X103" s="84"/>
      <c r="Y103" s="83"/>
      <c r="Z103" s="83"/>
      <c r="AA103" s="83"/>
      <c r="AB103" s="83"/>
      <c r="AC103" s="83"/>
      <c r="AD103" s="83"/>
      <c r="AE103" s="83"/>
    </row>
    <row r="104" spans="1:31" ht="13.5" thickBot="1">
      <c r="A104" s="18"/>
      <c r="B104" s="18" t="s">
        <v>48</v>
      </c>
      <c r="C104" s="18" t="s">
        <v>27</v>
      </c>
      <c r="D104" s="18" t="s">
        <v>47</v>
      </c>
      <c r="E104" s="18" t="s">
        <v>29</v>
      </c>
      <c r="F104" s="18" t="s">
        <v>44</v>
      </c>
      <c r="G104" s="18" t="s">
        <v>45</v>
      </c>
      <c r="H104" s="23" t="s">
        <v>137</v>
      </c>
      <c r="I104" s="18" t="s">
        <v>139</v>
      </c>
      <c r="J104" s="18" t="s">
        <v>146</v>
      </c>
      <c r="K104" s="18" t="s">
        <v>136</v>
      </c>
      <c r="L104" s="18" t="s">
        <v>134</v>
      </c>
      <c r="M104" s="18" t="s">
        <v>161</v>
      </c>
      <c r="N104" s="18" t="s">
        <v>32</v>
      </c>
      <c r="O104" s="18" t="s">
        <v>34</v>
      </c>
      <c r="P104" s="18" t="s">
        <v>133</v>
      </c>
      <c r="Q104" s="48" t="s">
        <v>144</v>
      </c>
      <c r="R104" s="18" t="s">
        <v>36</v>
      </c>
      <c r="S104" s="39" t="s">
        <v>38</v>
      </c>
      <c r="T104" s="18" t="s">
        <v>40</v>
      </c>
      <c r="U104" s="18" t="s">
        <v>42</v>
      </c>
      <c r="V104" s="83"/>
      <c r="W104" s="85"/>
      <c r="X104" s="85"/>
      <c r="Y104" s="83"/>
      <c r="Z104" s="83"/>
      <c r="AA104" s="83"/>
      <c r="AB104" s="83"/>
      <c r="AC104" s="83"/>
      <c r="AD104" s="83"/>
      <c r="AE104" s="83"/>
    </row>
    <row r="105" spans="1:31" ht="13.5" thickBot="1">
      <c r="A105" s="26" t="s">
        <v>18</v>
      </c>
      <c r="B105" s="27"/>
      <c r="C105" s="27"/>
      <c r="D105" s="27"/>
      <c r="E105" s="27"/>
      <c r="F105" s="27"/>
      <c r="G105" s="27"/>
      <c r="H105" s="28"/>
      <c r="I105" s="28">
        <f>I107+I108+I109+I110+I111+I112+I113+I114</f>
        <v>2736000</v>
      </c>
      <c r="J105" s="29">
        <f>J106+J107+J108+J109+J110+J111+J112+J113+J114</f>
        <v>6541600</v>
      </c>
      <c r="K105" s="27"/>
      <c r="L105" s="27"/>
      <c r="M105" s="27"/>
      <c r="N105" s="29"/>
      <c r="O105" s="29"/>
      <c r="P105" s="27"/>
      <c r="Q105" s="27"/>
      <c r="R105" s="27"/>
      <c r="S105" s="27"/>
      <c r="T105" s="27"/>
      <c r="U105" s="30">
        <f>U106+U107+U108+U109+U110+U111+U112+U113+U114</f>
        <v>9277600</v>
      </c>
      <c r="V105" s="83"/>
      <c r="W105" s="86"/>
      <c r="X105" s="86"/>
      <c r="Y105" s="83"/>
      <c r="Z105" s="83"/>
      <c r="AA105" s="83"/>
      <c r="AB105" s="83"/>
      <c r="AC105" s="83"/>
      <c r="AD105" s="83"/>
      <c r="AE105" s="83"/>
    </row>
    <row r="106" spans="1:31">
      <c r="A106" s="19" t="s">
        <v>3</v>
      </c>
      <c r="B106" s="19"/>
      <c r="C106" s="19"/>
      <c r="D106" s="19"/>
      <c r="E106" s="19"/>
      <c r="F106" s="19"/>
      <c r="G106" s="19"/>
      <c r="H106" s="24"/>
      <c r="I106" s="24"/>
      <c r="J106" s="19">
        <v>20000</v>
      </c>
      <c r="K106" s="19"/>
      <c r="L106" s="19"/>
      <c r="M106" s="19"/>
      <c r="N106" s="25"/>
      <c r="O106" s="25"/>
      <c r="P106" s="19"/>
      <c r="Q106" s="25"/>
      <c r="R106" s="19"/>
      <c r="S106" s="19"/>
      <c r="T106" s="19"/>
      <c r="U106" s="44">
        <f t="shared" ref="U106:U114" si="3">H106+I106+J106+N106+O106</f>
        <v>20000</v>
      </c>
      <c r="V106" s="83"/>
      <c r="W106" s="87"/>
      <c r="X106" s="87"/>
      <c r="Y106" s="83"/>
      <c r="Z106" s="83"/>
      <c r="AA106" s="83"/>
      <c r="AB106" s="83"/>
      <c r="AC106" s="83"/>
      <c r="AD106" s="83"/>
      <c r="AE106" s="83"/>
    </row>
    <row r="107" spans="1:31">
      <c r="A107" s="4" t="s">
        <v>66</v>
      </c>
      <c r="B107" s="4"/>
      <c r="C107" s="4"/>
      <c r="D107" s="4"/>
      <c r="E107" s="4"/>
      <c r="F107" s="4"/>
      <c r="G107" s="4"/>
      <c r="H107" s="4"/>
      <c r="I107" s="4">
        <v>192000</v>
      </c>
      <c r="J107" s="4">
        <f>806400+20000</f>
        <v>826400</v>
      </c>
      <c r="K107" s="4"/>
      <c r="L107" s="4"/>
      <c r="M107" s="4"/>
      <c r="N107" s="4"/>
      <c r="O107" s="8"/>
      <c r="P107" s="4"/>
      <c r="Q107" s="4"/>
      <c r="R107" s="4"/>
      <c r="S107" s="4"/>
      <c r="T107" s="4"/>
      <c r="U107" s="45">
        <f t="shared" si="3"/>
        <v>1018400</v>
      </c>
      <c r="V107" s="83"/>
      <c r="W107" s="88"/>
      <c r="X107" s="88"/>
      <c r="Y107" s="89"/>
      <c r="Z107" s="83"/>
      <c r="AA107" s="83"/>
      <c r="AB107" s="83"/>
      <c r="AC107" s="83"/>
      <c r="AD107" s="83"/>
      <c r="AE107" s="83"/>
    </row>
    <row r="108" spans="1:31">
      <c r="A108" s="4" t="s">
        <v>67</v>
      </c>
      <c r="B108" s="4"/>
      <c r="C108" s="4"/>
      <c r="D108" s="4"/>
      <c r="E108" s="4"/>
      <c r="F108" s="4"/>
      <c r="G108" s="4"/>
      <c r="H108" s="4"/>
      <c r="I108" s="4">
        <v>480000</v>
      </c>
      <c r="J108" s="4">
        <f>963200+20000</f>
        <v>983200</v>
      </c>
      <c r="K108" s="4"/>
      <c r="L108" s="4"/>
      <c r="M108" s="4"/>
      <c r="N108" s="4"/>
      <c r="O108" s="8"/>
      <c r="P108" s="4"/>
      <c r="Q108" s="4"/>
      <c r="R108" s="4"/>
      <c r="S108" s="4"/>
      <c r="T108" s="4"/>
      <c r="U108" s="45">
        <f t="shared" si="3"/>
        <v>1463200</v>
      </c>
      <c r="V108" s="83"/>
      <c r="W108" s="88"/>
      <c r="X108" s="88"/>
      <c r="Y108" s="89"/>
      <c r="Z108" s="83"/>
      <c r="AA108" s="83"/>
      <c r="AB108" s="83"/>
      <c r="AC108" s="83"/>
      <c r="AD108" s="83"/>
      <c r="AE108" s="83"/>
    </row>
    <row r="109" spans="1:31">
      <c r="A109" s="4" t="s">
        <v>68</v>
      </c>
      <c r="B109" s="4"/>
      <c r="C109" s="4"/>
      <c r="D109" s="4"/>
      <c r="E109" s="4"/>
      <c r="F109" s="4"/>
      <c r="G109" s="4"/>
      <c r="H109" s="4"/>
      <c r="I109" s="4">
        <v>864000</v>
      </c>
      <c r="J109" s="4">
        <f>1288000+20000</f>
        <v>1308000</v>
      </c>
      <c r="K109" s="4"/>
      <c r="L109" s="4"/>
      <c r="M109" s="4"/>
      <c r="N109" s="4"/>
      <c r="O109" s="8"/>
      <c r="P109" s="4"/>
      <c r="Q109" s="4"/>
      <c r="R109" s="4"/>
      <c r="S109" s="4"/>
      <c r="T109" s="4"/>
      <c r="U109" s="45">
        <f t="shared" si="3"/>
        <v>2172000</v>
      </c>
      <c r="V109" s="83"/>
      <c r="W109" s="88"/>
      <c r="X109" s="88"/>
      <c r="Y109" s="89"/>
      <c r="Z109" s="83"/>
      <c r="AA109" s="83"/>
      <c r="AB109" s="83"/>
      <c r="AC109" s="83"/>
      <c r="AD109" s="83"/>
      <c r="AE109" s="83"/>
    </row>
    <row r="110" spans="1:31">
      <c r="A110" s="4" t="s">
        <v>69</v>
      </c>
      <c r="B110" s="4"/>
      <c r="C110" s="4"/>
      <c r="D110" s="4"/>
      <c r="E110" s="4"/>
      <c r="F110" s="4"/>
      <c r="G110" s="4"/>
      <c r="H110" s="4"/>
      <c r="I110" s="4">
        <v>48000</v>
      </c>
      <c r="J110" s="4">
        <f>604800+20000</f>
        <v>624800</v>
      </c>
      <c r="K110" s="4"/>
      <c r="L110" s="4"/>
      <c r="M110" s="4"/>
      <c r="N110" s="4"/>
      <c r="O110" s="8"/>
      <c r="P110" s="4"/>
      <c r="Q110" s="4"/>
      <c r="R110" s="4"/>
      <c r="S110" s="4"/>
      <c r="T110" s="4"/>
      <c r="U110" s="45">
        <f t="shared" si="3"/>
        <v>672800</v>
      </c>
      <c r="V110" s="83"/>
      <c r="W110" s="88"/>
      <c r="X110" s="88"/>
      <c r="Y110" s="89"/>
      <c r="Z110" s="83"/>
      <c r="AA110" s="83"/>
      <c r="AB110" s="83"/>
      <c r="AC110" s="83"/>
      <c r="AD110" s="83"/>
      <c r="AE110" s="83"/>
    </row>
    <row r="111" spans="1:31">
      <c r="A111" s="4" t="s">
        <v>70</v>
      </c>
      <c r="B111" s="4"/>
      <c r="C111" s="4"/>
      <c r="D111" s="4"/>
      <c r="E111" s="4"/>
      <c r="F111" s="4"/>
      <c r="G111" s="4"/>
      <c r="H111" s="4"/>
      <c r="I111" s="4">
        <v>96000</v>
      </c>
      <c r="J111" s="4">
        <f>313600+20000</f>
        <v>333600</v>
      </c>
      <c r="K111" s="4"/>
      <c r="L111" s="4"/>
      <c r="M111" s="4"/>
      <c r="N111" s="4"/>
      <c r="O111" s="8"/>
      <c r="P111" s="4"/>
      <c r="Q111" s="4"/>
      <c r="R111" s="4"/>
      <c r="S111" s="4"/>
      <c r="T111" s="4"/>
      <c r="U111" s="45">
        <f t="shared" si="3"/>
        <v>429600</v>
      </c>
      <c r="V111" s="83"/>
      <c r="W111" s="88"/>
      <c r="X111" s="88"/>
      <c r="Y111" s="89"/>
      <c r="Z111" s="83"/>
      <c r="AA111" s="83"/>
      <c r="AB111" s="83"/>
      <c r="AC111" s="83"/>
      <c r="AD111" s="83"/>
      <c r="AE111" s="83"/>
    </row>
    <row r="112" spans="1:31">
      <c r="A112" s="4" t="s">
        <v>71</v>
      </c>
      <c r="B112" s="4"/>
      <c r="C112" s="4"/>
      <c r="D112" s="4"/>
      <c r="E112" s="4"/>
      <c r="F112" s="4"/>
      <c r="G112" s="4"/>
      <c r="H112" s="4"/>
      <c r="I112" s="4">
        <v>288000</v>
      </c>
      <c r="J112" s="4">
        <f>616000+20000</f>
        <v>636000</v>
      </c>
      <c r="K112" s="4"/>
      <c r="L112" s="4"/>
      <c r="M112" s="4"/>
      <c r="N112" s="4"/>
      <c r="O112" s="8"/>
      <c r="P112" s="4"/>
      <c r="Q112" s="4"/>
      <c r="R112" s="4"/>
      <c r="S112" s="4"/>
      <c r="T112" s="4"/>
      <c r="U112" s="45">
        <f t="shared" si="3"/>
        <v>924000</v>
      </c>
      <c r="V112" s="83"/>
      <c r="W112" s="88"/>
      <c r="X112" s="88"/>
      <c r="Y112" s="89"/>
      <c r="Z112" s="83"/>
      <c r="AA112" s="83"/>
      <c r="AB112" s="83"/>
      <c r="AC112" s="83"/>
      <c r="AD112" s="83"/>
      <c r="AE112" s="83"/>
    </row>
    <row r="113" spans="1:31">
      <c r="A113" s="4" t="s">
        <v>72</v>
      </c>
      <c r="B113" s="4"/>
      <c r="C113" s="4"/>
      <c r="D113" s="4"/>
      <c r="E113" s="4"/>
      <c r="F113" s="4"/>
      <c r="G113" s="4"/>
      <c r="H113" s="4"/>
      <c r="I113" s="4">
        <v>480000</v>
      </c>
      <c r="J113" s="4">
        <f>873600+20000</f>
        <v>893600</v>
      </c>
      <c r="K113" s="4"/>
      <c r="L113" s="4"/>
      <c r="M113" s="4"/>
      <c r="N113" s="4"/>
      <c r="O113" s="8"/>
      <c r="P113" s="4"/>
      <c r="Q113" s="4"/>
      <c r="R113" s="4"/>
      <c r="S113" s="4"/>
      <c r="T113" s="4"/>
      <c r="U113" s="45">
        <f t="shared" si="3"/>
        <v>1373600</v>
      </c>
      <c r="V113" s="83"/>
      <c r="W113" s="88"/>
      <c r="X113" s="88"/>
      <c r="Y113" s="89"/>
      <c r="Z113" s="83"/>
      <c r="AA113" s="83"/>
      <c r="AB113" s="83"/>
      <c r="AC113" s="83"/>
      <c r="AD113" s="83"/>
      <c r="AE113" s="83"/>
    </row>
    <row r="114" spans="1:31">
      <c r="A114" s="4" t="s">
        <v>73</v>
      </c>
      <c r="B114" s="4"/>
      <c r="C114" s="4"/>
      <c r="D114" s="4"/>
      <c r="E114" s="4"/>
      <c r="F114" s="4"/>
      <c r="G114" s="4"/>
      <c r="H114" s="4"/>
      <c r="I114" s="4">
        <v>288000</v>
      </c>
      <c r="J114" s="4">
        <f>896000+20000</f>
        <v>916000</v>
      </c>
      <c r="K114" s="4"/>
      <c r="L114" s="4"/>
      <c r="M114" s="4"/>
      <c r="N114" s="4"/>
      <c r="O114" s="8"/>
      <c r="P114" s="4"/>
      <c r="Q114" s="4"/>
      <c r="R114" s="4"/>
      <c r="S114" s="4"/>
      <c r="T114" s="4"/>
      <c r="U114" s="45">
        <f t="shared" si="3"/>
        <v>1204000</v>
      </c>
      <c r="V114" s="83"/>
      <c r="W114" s="88"/>
      <c r="X114" s="88"/>
      <c r="Y114" s="89"/>
      <c r="Z114" s="83"/>
      <c r="AA114" s="83"/>
      <c r="AB114" s="83"/>
      <c r="AC114" s="83"/>
      <c r="AD114" s="83"/>
      <c r="AE114" s="83"/>
    </row>
    <row r="115" spans="1:31">
      <c r="J115" s="5"/>
      <c r="N115" s="11"/>
      <c r="O115" s="5"/>
      <c r="U115" s="10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</row>
    <row r="116" spans="1:31" ht="21.75">
      <c r="A116" s="37" t="s">
        <v>152</v>
      </c>
      <c r="B116" s="37"/>
      <c r="C116" s="37"/>
      <c r="D116" s="37"/>
      <c r="E116" s="37"/>
      <c r="F116" s="37"/>
      <c r="G116" s="37"/>
      <c r="H116" s="51"/>
      <c r="I116" s="37"/>
      <c r="J116" s="37"/>
      <c r="K116" s="37"/>
      <c r="L116" s="37"/>
      <c r="M116" s="37"/>
      <c r="N116" s="51"/>
      <c r="O116" s="37"/>
      <c r="P116" s="37"/>
      <c r="Q116" s="37"/>
      <c r="R116" s="37"/>
      <c r="S116" s="37"/>
      <c r="T116" s="37"/>
      <c r="U116" s="49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</row>
    <row r="117" spans="1:31" ht="16.5">
      <c r="A117" s="59" t="s">
        <v>153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</row>
    <row r="118" spans="1:31" ht="16.5">
      <c r="A118" s="59" t="s">
        <v>156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</row>
    <row r="119" spans="1:31" ht="16.5">
      <c r="A119" s="59" t="s">
        <v>154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</row>
    <row r="120" spans="1:31" ht="16.5">
      <c r="A120" s="59" t="s">
        <v>157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</row>
    <row r="121" spans="1:31" ht="16.5">
      <c r="A121" s="59" t="s">
        <v>155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</row>
    <row r="122" spans="1:31" ht="16.5">
      <c r="A122" s="59" t="s">
        <v>158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</row>
    <row r="123" spans="1:31" ht="16.5">
      <c r="A123" s="59" t="s">
        <v>147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</row>
    <row r="124" spans="1:31" ht="16.5">
      <c r="A124" s="59" t="s">
        <v>174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</row>
    <row r="125" spans="1:31" ht="16.5">
      <c r="A125" s="59" t="s">
        <v>160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</row>
    <row r="126" spans="1:31" ht="16.5">
      <c r="A126" s="59" t="s">
        <v>177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</row>
    <row r="127" spans="1:31" ht="16.5">
      <c r="A127" s="59" t="s">
        <v>176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</row>
    <row r="128" spans="1:31"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</row>
    <row r="129" spans="1:31"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</row>
    <row r="130" spans="1:31"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</row>
    <row r="131" spans="1:31"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</row>
    <row r="132" spans="1:31"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</row>
    <row r="133" spans="1:31"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</row>
    <row r="134" spans="1:31"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</row>
    <row r="135" spans="1:31"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</row>
    <row r="136" spans="1:31">
      <c r="A136" s="6" t="s">
        <v>4</v>
      </c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</row>
    <row r="137" spans="1:31"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</row>
    <row r="138" spans="1:31">
      <c r="A138" s="14" t="s">
        <v>0</v>
      </c>
      <c r="B138" s="14" t="s">
        <v>46</v>
      </c>
      <c r="C138" s="14" t="s">
        <v>26</v>
      </c>
      <c r="D138" s="14" t="s">
        <v>46</v>
      </c>
      <c r="E138" s="14" t="s">
        <v>28</v>
      </c>
      <c r="F138" s="14" t="s">
        <v>43</v>
      </c>
      <c r="G138" s="14" t="s">
        <v>43</v>
      </c>
      <c r="H138" s="14" t="s">
        <v>14</v>
      </c>
      <c r="I138" s="14" t="s">
        <v>138</v>
      </c>
      <c r="J138" s="14" t="s">
        <v>30</v>
      </c>
      <c r="K138" s="14" t="s">
        <v>135</v>
      </c>
      <c r="L138" s="14" t="s">
        <v>13</v>
      </c>
      <c r="M138" s="14" t="s">
        <v>13</v>
      </c>
      <c r="N138" s="14" t="s">
        <v>31</v>
      </c>
      <c r="O138" s="14" t="s">
        <v>33</v>
      </c>
      <c r="P138" s="14" t="s">
        <v>33</v>
      </c>
      <c r="Q138" s="14" t="s">
        <v>145</v>
      </c>
      <c r="R138" s="14" t="s">
        <v>35</v>
      </c>
      <c r="S138" s="38" t="s">
        <v>37</v>
      </c>
      <c r="T138" s="14" t="s">
        <v>39</v>
      </c>
      <c r="U138" s="14" t="s">
        <v>41</v>
      </c>
      <c r="V138" s="83"/>
      <c r="W138" s="84" t="s">
        <v>30</v>
      </c>
      <c r="X138" s="84" t="s">
        <v>31</v>
      </c>
      <c r="Y138" s="83"/>
      <c r="Z138" s="83"/>
      <c r="AA138" s="83"/>
      <c r="AB138" s="83"/>
      <c r="AC138" s="83"/>
      <c r="AD138" s="83"/>
      <c r="AE138" s="83"/>
    </row>
    <row r="139" spans="1:31" ht="13.5" thickBot="1">
      <c r="A139" s="18"/>
      <c r="B139" s="18" t="s">
        <v>48</v>
      </c>
      <c r="C139" s="18" t="s">
        <v>27</v>
      </c>
      <c r="D139" s="18" t="s">
        <v>47</v>
      </c>
      <c r="E139" s="18" t="s">
        <v>29</v>
      </c>
      <c r="F139" s="18" t="s">
        <v>44</v>
      </c>
      <c r="G139" s="18" t="s">
        <v>45</v>
      </c>
      <c r="H139" s="23" t="s">
        <v>137</v>
      </c>
      <c r="I139" s="18" t="s">
        <v>139</v>
      </c>
      <c r="J139" s="18" t="s">
        <v>146</v>
      </c>
      <c r="K139" s="18" t="s">
        <v>136</v>
      </c>
      <c r="L139" s="18" t="s">
        <v>134</v>
      </c>
      <c r="M139" s="18" t="s">
        <v>161</v>
      </c>
      <c r="N139" s="18" t="s">
        <v>32</v>
      </c>
      <c r="O139" s="18" t="s">
        <v>34</v>
      </c>
      <c r="P139" s="18" t="s">
        <v>133</v>
      </c>
      <c r="Q139" s="48" t="s">
        <v>144</v>
      </c>
      <c r="R139" s="18" t="s">
        <v>36</v>
      </c>
      <c r="S139" s="39" t="s">
        <v>38</v>
      </c>
      <c r="T139" s="18" t="s">
        <v>40</v>
      </c>
      <c r="U139" s="18" t="s">
        <v>42</v>
      </c>
      <c r="V139" s="83"/>
      <c r="W139" s="85" t="s">
        <v>146</v>
      </c>
      <c r="X139" s="85" t="s">
        <v>32</v>
      </c>
      <c r="Y139" s="83"/>
      <c r="Z139" s="83"/>
      <c r="AA139" s="83"/>
      <c r="AB139" s="83"/>
      <c r="AC139" s="83"/>
      <c r="AD139" s="83"/>
      <c r="AE139" s="83"/>
    </row>
    <row r="140" spans="1:31" ht="13.5" thickBot="1">
      <c r="A140" s="26" t="s">
        <v>19</v>
      </c>
      <c r="B140" s="27"/>
      <c r="C140" s="27"/>
      <c r="D140" s="27"/>
      <c r="E140" s="27"/>
      <c r="F140" s="27"/>
      <c r="G140" s="27"/>
      <c r="H140" s="28"/>
      <c r="I140" s="28">
        <f>I142+I143+I144+I145+I146+I147+I148+I149</f>
        <v>1776000</v>
      </c>
      <c r="J140" s="28">
        <f>J141+J142+J143+J144+J145+J146+J147+J148+J149</f>
        <v>12634400</v>
      </c>
      <c r="K140" s="27"/>
      <c r="L140" s="27"/>
      <c r="M140" s="27"/>
      <c r="N140" s="28"/>
      <c r="O140" s="28"/>
      <c r="P140" s="27"/>
      <c r="Q140" s="27"/>
      <c r="R140" s="27"/>
      <c r="S140" s="27"/>
      <c r="T140" s="27"/>
      <c r="U140" s="31">
        <f>H140+I140+J140+N140+O140</f>
        <v>14410400</v>
      </c>
      <c r="V140" s="83"/>
      <c r="W140" s="86">
        <f>W141+W142+W143+W144+W145+W146+W147+W148+W149</f>
        <v>10005600</v>
      </c>
      <c r="X140" s="86">
        <f>X142+X143+X144+X145+X146+X147+X148+X149</f>
        <v>3115200</v>
      </c>
      <c r="Y140" s="83"/>
      <c r="Z140" s="83"/>
      <c r="AA140" s="83"/>
      <c r="AB140" s="83"/>
      <c r="AC140" s="83"/>
      <c r="AD140" s="83"/>
      <c r="AE140" s="83"/>
    </row>
    <row r="141" spans="1:31">
      <c r="A141" s="19" t="s">
        <v>4</v>
      </c>
      <c r="B141" s="19"/>
      <c r="C141" s="19"/>
      <c r="D141" s="19"/>
      <c r="E141" s="19"/>
      <c r="F141" s="19"/>
      <c r="G141" s="19"/>
      <c r="H141" s="19"/>
      <c r="I141" s="19"/>
      <c r="J141" s="19">
        <v>20000</v>
      </c>
      <c r="K141" s="19"/>
      <c r="L141" s="19"/>
      <c r="M141" s="19"/>
      <c r="N141" s="25"/>
      <c r="O141" s="25"/>
      <c r="P141" s="19"/>
      <c r="Q141" s="25"/>
      <c r="R141" s="19"/>
      <c r="S141" s="19"/>
      <c r="T141" s="19"/>
      <c r="U141" s="19">
        <v>20000</v>
      </c>
      <c r="V141" s="83"/>
      <c r="W141" s="87">
        <v>60000</v>
      </c>
      <c r="X141" s="87"/>
      <c r="Y141" s="83"/>
      <c r="Z141" s="83"/>
      <c r="AA141" s="83"/>
      <c r="AB141" s="83"/>
      <c r="AC141" s="83"/>
      <c r="AD141" s="83"/>
      <c r="AE141" s="83"/>
    </row>
    <row r="142" spans="1:31">
      <c r="A142" s="4" t="s">
        <v>74</v>
      </c>
      <c r="B142" s="4"/>
      <c r="C142" s="4"/>
      <c r="D142" s="4"/>
      <c r="E142" s="4"/>
      <c r="F142" s="4"/>
      <c r="G142" s="4"/>
      <c r="H142" s="4"/>
      <c r="I142" s="4">
        <v>144000</v>
      </c>
      <c r="J142" s="4">
        <f>1512000+20000</f>
        <v>1532000</v>
      </c>
      <c r="K142" s="4"/>
      <c r="L142" s="4"/>
      <c r="M142" s="4"/>
      <c r="N142" s="4"/>
      <c r="O142" s="8"/>
      <c r="P142" s="4"/>
      <c r="Q142" s="4"/>
      <c r="R142" s="4"/>
      <c r="S142" s="4"/>
      <c r="T142" s="4"/>
      <c r="U142" s="4">
        <f>H142+I142+J142+N142+O142</f>
        <v>1676000</v>
      </c>
      <c r="V142" s="83"/>
      <c r="W142" s="88">
        <v>1208000</v>
      </c>
      <c r="X142" s="88">
        <v>382800</v>
      </c>
      <c r="Y142" s="89">
        <f>W142+X142</f>
        <v>1590800</v>
      </c>
      <c r="Z142" s="83"/>
      <c r="AA142" s="83"/>
      <c r="AB142" s="83"/>
      <c r="AC142" s="83"/>
      <c r="AD142" s="83"/>
      <c r="AE142" s="83"/>
    </row>
    <row r="143" spans="1:31">
      <c r="A143" s="4" t="s">
        <v>75</v>
      </c>
      <c r="B143" s="4"/>
      <c r="C143" s="4"/>
      <c r="D143" s="4"/>
      <c r="E143" s="4"/>
      <c r="F143" s="4"/>
      <c r="G143" s="4"/>
      <c r="H143" s="4"/>
      <c r="I143" s="4">
        <v>384000</v>
      </c>
      <c r="J143" s="4">
        <f>2710400+20000</f>
        <v>2730400</v>
      </c>
      <c r="K143" s="4"/>
      <c r="L143" s="4"/>
      <c r="M143" s="4"/>
      <c r="N143" s="4"/>
      <c r="O143" s="8"/>
      <c r="P143" s="4"/>
      <c r="Q143" s="4"/>
      <c r="R143" s="4"/>
      <c r="S143" s="4"/>
      <c r="T143" s="4"/>
      <c r="U143" s="4">
        <f t="shared" ref="U143:U149" si="4">H143+I143+J143+N143+O143</f>
        <v>3114400</v>
      </c>
      <c r="V143" s="83"/>
      <c r="W143" s="88">
        <v>2149600</v>
      </c>
      <c r="X143" s="88">
        <v>673200</v>
      </c>
      <c r="Y143" s="89">
        <f t="shared" ref="Y143:Y149" si="5">W143+X143</f>
        <v>2822800</v>
      </c>
      <c r="Z143" s="83"/>
      <c r="AA143" s="83"/>
      <c r="AB143" s="83"/>
      <c r="AC143" s="83"/>
      <c r="AD143" s="83"/>
      <c r="AE143" s="83"/>
    </row>
    <row r="144" spans="1:31">
      <c r="A144" s="4" t="s">
        <v>76</v>
      </c>
      <c r="B144" s="4"/>
      <c r="C144" s="4"/>
      <c r="D144" s="4"/>
      <c r="E144" s="4"/>
      <c r="F144" s="4"/>
      <c r="G144" s="4"/>
      <c r="H144" s="4"/>
      <c r="I144" s="4">
        <v>144000</v>
      </c>
      <c r="J144" s="4">
        <f>1792000+20000</f>
        <v>1812000</v>
      </c>
      <c r="K144" s="4"/>
      <c r="L144" s="4"/>
      <c r="M144" s="4"/>
      <c r="N144" s="4"/>
      <c r="O144" s="8"/>
      <c r="P144" s="4"/>
      <c r="Q144" s="4"/>
      <c r="R144" s="4"/>
      <c r="S144" s="4"/>
      <c r="T144" s="4"/>
      <c r="U144" s="4">
        <f t="shared" si="4"/>
        <v>1956000</v>
      </c>
      <c r="V144" s="83"/>
      <c r="W144" s="88">
        <v>1428000</v>
      </c>
      <c r="X144" s="88">
        <v>448800</v>
      </c>
      <c r="Y144" s="89">
        <f t="shared" si="5"/>
        <v>1876800</v>
      </c>
      <c r="Z144" s="83"/>
      <c r="AA144" s="83"/>
      <c r="AB144" s="83"/>
      <c r="AC144" s="83"/>
      <c r="AD144" s="83"/>
      <c r="AE144" s="83"/>
    </row>
    <row r="145" spans="1:31">
      <c r="A145" s="4" t="s">
        <v>77</v>
      </c>
      <c r="B145" s="4"/>
      <c r="C145" s="4"/>
      <c r="D145" s="4"/>
      <c r="E145" s="4"/>
      <c r="F145" s="4"/>
      <c r="G145" s="4"/>
      <c r="H145" s="4"/>
      <c r="I145" s="4">
        <v>96000</v>
      </c>
      <c r="J145" s="4">
        <f>582400+20000</f>
        <v>602400</v>
      </c>
      <c r="K145" s="4"/>
      <c r="L145" s="4"/>
      <c r="M145" s="4"/>
      <c r="N145" s="4"/>
      <c r="O145" s="8"/>
      <c r="P145" s="4"/>
      <c r="Q145" s="4"/>
      <c r="R145" s="4"/>
      <c r="S145" s="4"/>
      <c r="T145" s="4"/>
      <c r="U145" s="4">
        <f t="shared" si="4"/>
        <v>698400</v>
      </c>
      <c r="V145" s="83"/>
      <c r="W145" s="88">
        <v>477600</v>
      </c>
      <c r="X145" s="88">
        <v>145200</v>
      </c>
      <c r="Y145" s="89">
        <f t="shared" si="5"/>
        <v>622800</v>
      </c>
      <c r="Z145" s="83"/>
      <c r="AA145" s="83"/>
      <c r="AB145" s="83"/>
      <c r="AC145" s="83"/>
      <c r="AD145" s="83"/>
      <c r="AE145" s="83"/>
    </row>
    <row r="146" spans="1:31">
      <c r="A146" s="4" t="s">
        <v>78</v>
      </c>
      <c r="B146" s="4"/>
      <c r="C146" s="4"/>
      <c r="D146" s="4"/>
      <c r="E146" s="4"/>
      <c r="F146" s="4"/>
      <c r="G146" s="4"/>
      <c r="H146" s="4"/>
      <c r="I146" s="4">
        <v>336000</v>
      </c>
      <c r="J146" s="4">
        <f>1691200+20000</f>
        <v>1711200</v>
      </c>
      <c r="K146" s="4"/>
      <c r="L146" s="4"/>
      <c r="M146" s="4"/>
      <c r="N146" s="4"/>
      <c r="O146" s="8"/>
      <c r="P146" s="4"/>
      <c r="Q146" s="4"/>
      <c r="R146" s="4"/>
      <c r="S146" s="4"/>
      <c r="T146" s="4"/>
      <c r="U146" s="4">
        <f t="shared" si="4"/>
        <v>2047200</v>
      </c>
      <c r="V146" s="83"/>
      <c r="W146" s="88">
        <v>1348800</v>
      </c>
      <c r="X146" s="88">
        <v>422400</v>
      </c>
      <c r="Y146" s="89">
        <f t="shared" si="5"/>
        <v>1771200</v>
      </c>
      <c r="Z146" s="83"/>
      <c r="AA146" s="83"/>
      <c r="AB146" s="83"/>
      <c r="AC146" s="83"/>
      <c r="AD146" s="83"/>
      <c r="AE146" s="83"/>
    </row>
    <row r="147" spans="1:31">
      <c r="A147" s="4" t="s">
        <v>79</v>
      </c>
      <c r="B147" s="4"/>
      <c r="C147" s="4"/>
      <c r="D147" s="4"/>
      <c r="E147" s="4"/>
      <c r="F147" s="4"/>
      <c r="G147" s="4"/>
      <c r="H147" s="4"/>
      <c r="I147" s="4">
        <v>240000</v>
      </c>
      <c r="J147" s="4">
        <f>1713600+20000</f>
        <v>1733600</v>
      </c>
      <c r="K147" s="4"/>
      <c r="L147" s="4"/>
      <c r="M147" s="4"/>
      <c r="N147" s="4"/>
      <c r="O147" s="8"/>
      <c r="P147" s="4"/>
      <c r="Q147" s="4"/>
      <c r="R147" s="4"/>
      <c r="S147" s="4"/>
      <c r="T147" s="4"/>
      <c r="U147" s="4">
        <f t="shared" si="4"/>
        <v>1973600</v>
      </c>
      <c r="V147" s="83"/>
      <c r="W147" s="88">
        <v>1366400</v>
      </c>
      <c r="X147" s="88">
        <v>435600</v>
      </c>
      <c r="Y147" s="89">
        <f t="shared" si="5"/>
        <v>1802000</v>
      </c>
      <c r="Z147" s="83"/>
      <c r="AA147" s="83"/>
      <c r="AB147" s="83"/>
      <c r="AC147" s="83"/>
      <c r="AD147" s="83"/>
      <c r="AE147" s="83"/>
    </row>
    <row r="148" spans="1:31">
      <c r="A148" s="4" t="s">
        <v>80</v>
      </c>
      <c r="B148" s="4"/>
      <c r="C148" s="4"/>
      <c r="D148" s="4"/>
      <c r="E148" s="4"/>
      <c r="F148" s="4"/>
      <c r="G148" s="4"/>
      <c r="H148" s="4"/>
      <c r="I148" s="4">
        <v>384000</v>
      </c>
      <c r="J148" s="4">
        <f>1926400+20000</f>
        <v>1946400</v>
      </c>
      <c r="K148" s="4"/>
      <c r="L148" s="4"/>
      <c r="M148" s="4"/>
      <c r="N148" s="4"/>
      <c r="O148" s="8"/>
      <c r="P148" s="4"/>
      <c r="Q148" s="4"/>
      <c r="R148" s="4"/>
      <c r="S148" s="4"/>
      <c r="T148" s="4"/>
      <c r="U148" s="4">
        <f t="shared" si="4"/>
        <v>2330400</v>
      </c>
      <c r="V148" s="83"/>
      <c r="W148" s="88">
        <v>1533600</v>
      </c>
      <c r="X148" s="88">
        <v>475200</v>
      </c>
      <c r="Y148" s="89">
        <f t="shared" si="5"/>
        <v>2008800</v>
      </c>
      <c r="Z148" s="83"/>
      <c r="AA148" s="83"/>
      <c r="AB148" s="83"/>
      <c r="AC148" s="83"/>
      <c r="AD148" s="83"/>
      <c r="AE148" s="83"/>
    </row>
    <row r="149" spans="1:31">
      <c r="A149" s="4" t="s">
        <v>81</v>
      </c>
      <c r="B149" s="4"/>
      <c r="C149" s="4"/>
      <c r="D149" s="4"/>
      <c r="E149" s="4"/>
      <c r="F149" s="4"/>
      <c r="G149" s="4"/>
      <c r="H149" s="4"/>
      <c r="I149" s="4">
        <v>48000</v>
      </c>
      <c r="J149" s="4">
        <f>526400+20000</f>
        <v>546400</v>
      </c>
      <c r="K149" s="4"/>
      <c r="L149" s="4"/>
      <c r="M149" s="4"/>
      <c r="N149" s="4"/>
      <c r="O149" s="8"/>
      <c r="P149" s="4"/>
      <c r="Q149" s="4"/>
      <c r="R149" s="4"/>
      <c r="S149" s="4"/>
      <c r="T149" s="4"/>
      <c r="U149" s="4">
        <f t="shared" si="4"/>
        <v>594400</v>
      </c>
      <c r="V149" s="83"/>
      <c r="W149" s="88">
        <v>433600</v>
      </c>
      <c r="X149" s="88">
        <v>132000</v>
      </c>
      <c r="Y149" s="89">
        <f t="shared" si="5"/>
        <v>565600</v>
      </c>
      <c r="Z149" s="83"/>
      <c r="AA149" s="83"/>
      <c r="AB149" s="83"/>
      <c r="AC149" s="83"/>
      <c r="AD149" s="83"/>
      <c r="AE149" s="83"/>
    </row>
    <row r="150" spans="1:31">
      <c r="J150" s="5"/>
      <c r="N150" s="10"/>
      <c r="O150" s="10"/>
      <c r="U150" s="10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</row>
    <row r="151" spans="1:31" ht="21.75">
      <c r="A151" s="37" t="s">
        <v>152</v>
      </c>
      <c r="B151" s="37"/>
      <c r="C151" s="37"/>
      <c r="D151" s="37"/>
      <c r="E151" s="37"/>
      <c r="F151" s="37"/>
      <c r="G151" s="37"/>
      <c r="H151" s="51"/>
      <c r="I151" s="37"/>
      <c r="J151" s="37"/>
      <c r="K151" s="37"/>
      <c r="L151" s="37"/>
      <c r="M151" s="37"/>
      <c r="N151" s="51"/>
      <c r="O151" s="37"/>
      <c r="P151" s="37"/>
      <c r="Q151" s="37"/>
      <c r="R151" s="37"/>
      <c r="S151" s="37"/>
      <c r="T151" s="37"/>
      <c r="U151" s="49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</row>
    <row r="152" spans="1:31" ht="16.5">
      <c r="A152" s="59" t="s">
        <v>153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</row>
    <row r="153" spans="1:31" ht="16.5">
      <c r="A153" s="59" t="s">
        <v>156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</row>
    <row r="154" spans="1:31" ht="16.5">
      <c r="A154" s="59" t="s">
        <v>154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</row>
    <row r="155" spans="1:31" ht="16.5">
      <c r="A155" s="59" t="s">
        <v>157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</row>
    <row r="156" spans="1:31" ht="16.5">
      <c r="A156" s="59" t="s">
        <v>155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</row>
    <row r="157" spans="1:31" ht="16.5">
      <c r="A157" s="59" t="s">
        <v>158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</row>
    <row r="158" spans="1:31" ht="16.5">
      <c r="A158" s="59" t="s">
        <v>147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</row>
    <row r="159" spans="1:31" ht="16.5">
      <c r="A159" s="59" t="s">
        <v>174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</row>
    <row r="160" spans="1:31" ht="16.5">
      <c r="A160" s="59" t="s">
        <v>160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</row>
    <row r="161" spans="1:31" ht="16.5">
      <c r="A161" s="59" t="s">
        <v>177</v>
      </c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</row>
    <row r="162" spans="1:31" ht="16.5">
      <c r="A162" s="59" t="s">
        <v>176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</row>
    <row r="163" spans="1:31"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</row>
    <row r="164" spans="1:31"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</row>
    <row r="165" spans="1:31"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</row>
    <row r="166" spans="1:31"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</row>
    <row r="167" spans="1:31"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</row>
    <row r="168" spans="1:31"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</row>
    <row r="169" spans="1:31"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</row>
    <row r="170" spans="1:31"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</row>
    <row r="171" spans="1:31"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</row>
    <row r="172" spans="1:31">
      <c r="A172" s="6" t="s">
        <v>5</v>
      </c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</row>
    <row r="173" spans="1:31">
      <c r="A173" s="14" t="s">
        <v>0</v>
      </c>
      <c r="B173" s="14" t="s">
        <v>46</v>
      </c>
      <c r="C173" s="14" t="s">
        <v>26</v>
      </c>
      <c r="D173" s="14" t="s">
        <v>46</v>
      </c>
      <c r="E173" s="14" t="s">
        <v>28</v>
      </c>
      <c r="F173" s="14" t="s">
        <v>43</v>
      </c>
      <c r="G173" s="14" t="s">
        <v>43</v>
      </c>
      <c r="H173" s="14" t="s">
        <v>14</v>
      </c>
      <c r="I173" s="14" t="s">
        <v>138</v>
      </c>
      <c r="J173" s="14" t="s">
        <v>30</v>
      </c>
      <c r="K173" s="14" t="s">
        <v>135</v>
      </c>
      <c r="L173" s="14" t="s">
        <v>13</v>
      </c>
      <c r="M173" s="14" t="s">
        <v>13</v>
      </c>
      <c r="N173" s="14" t="s">
        <v>31</v>
      </c>
      <c r="O173" s="14" t="s">
        <v>33</v>
      </c>
      <c r="P173" s="14" t="s">
        <v>33</v>
      </c>
      <c r="Q173" s="14" t="s">
        <v>145</v>
      </c>
      <c r="R173" s="14" t="s">
        <v>35</v>
      </c>
      <c r="S173" s="38" t="s">
        <v>37</v>
      </c>
      <c r="T173" s="14" t="s">
        <v>39</v>
      </c>
      <c r="U173" s="14" t="s">
        <v>41</v>
      </c>
      <c r="V173" s="83"/>
      <c r="W173" s="84" t="s">
        <v>30</v>
      </c>
      <c r="X173" s="84" t="s">
        <v>31</v>
      </c>
      <c r="Y173" s="83"/>
      <c r="Z173" s="83"/>
      <c r="AA173" s="83"/>
      <c r="AB173" s="83"/>
      <c r="AC173" s="83"/>
      <c r="AD173" s="83"/>
      <c r="AE173" s="83"/>
    </row>
    <row r="174" spans="1:31" ht="13.5" thickBot="1">
      <c r="A174" s="18"/>
      <c r="B174" s="18" t="s">
        <v>48</v>
      </c>
      <c r="C174" s="18" t="s">
        <v>27</v>
      </c>
      <c r="D174" s="18" t="s">
        <v>47</v>
      </c>
      <c r="E174" s="18" t="s">
        <v>29</v>
      </c>
      <c r="F174" s="18" t="s">
        <v>44</v>
      </c>
      <c r="G174" s="18" t="s">
        <v>45</v>
      </c>
      <c r="H174" s="23" t="s">
        <v>137</v>
      </c>
      <c r="I174" s="18" t="s">
        <v>139</v>
      </c>
      <c r="J174" s="18" t="s">
        <v>146</v>
      </c>
      <c r="K174" s="18" t="s">
        <v>136</v>
      </c>
      <c r="L174" s="18" t="s">
        <v>134</v>
      </c>
      <c r="M174" s="18" t="s">
        <v>161</v>
      </c>
      <c r="N174" s="18" t="s">
        <v>32</v>
      </c>
      <c r="O174" s="18" t="s">
        <v>34</v>
      </c>
      <c r="P174" s="18" t="s">
        <v>133</v>
      </c>
      <c r="Q174" s="48" t="s">
        <v>144</v>
      </c>
      <c r="R174" s="18" t="s">
        <v>36</v>
      </c>
      <c r="S174" s="39" t="s">
        <v>38</v>
      </c>
      <c r="T174" s="18" t="s">
        <v>40</v>
      </c>
      <c r="U174" s="18" t="s">
        <v>42</v>
      </c>
      <c r="V174" s="83"/>
      <c r="W174" s="85" t="s">
        <v>146</v>
      </c>
      <c r="X174" s="85" t="s">
        <v>32</v>
      </c>
      <c r="Y174" s="83"/>
      <c r="Z174" s="83"/>
      <c r="AA174" s="83"/>
      <c r="AB174" s="83"/>
      <c r="AC174" s="83"/>
      <c r="AD174" s="83"/>
      <c r="AE174" s="83"/>
    </row>
    <row r="175" spans="1:31" ht="13.5" thickBot="1">
      <c r="A175" s="26" t="s">
        <v>20</v>
      </c>
      <c r="B175" s="27"/>
      <c r="C175" s="27"/>
      <c r="D175" s="27"/>
      <c r="E175" s="27"/>
      <c r="F175" s="27"/>
      <c r="G175" s="27"/>
      <c r="H175" s="29"/>
      <c r="I175" s="29">
        <f>I177+I178+I179+I180+I181+I182+I183+I184+I185+I186+I187+I188</f>
        <v>2208000</v>
      </c>
      <c r="J175" s="29">
        <f>J176+J177+J178+J179+J180+J181+J182+J183+J184+J185+J186+J187+J188</f>
        <v>13543200</v>
      </c>
      <c r="K175" s="27"/>
      <c r="L175" s="27"/>
      <c r="M175" s="27"/>
      <c r="N175" s="29"/>
      <c r="O175" s="29"/>
      <c r="P175" s="27"/>
      <c r="Q175" s="33"/>
      <c r="R175" s="27"/>
      <c r="S175" s="27"/>
      <c r="T175" s="27"/>
      <c r="U175" s="30">
        <f>H175+I175+J175+N175+O175</f>
        <v>15751200</v>
      </c>
      <c r="V175" s="83"/>
      <c r="W175" s="86">
        <f>W176+W177+W178+W179+W180+W181+W182+W183+W184+W185+W186+W187+W188</f>
        <v>10736800</v>
      </c>
      <c r="X175" s="86">
        <f>X177+X178+X179+X180+X181+X182+X183+X184+X185+X186+X187+X188</f>
        <v>3326400</v>
      </c>
      <c r="Y175" s="83"/>
      <c r="Z175" s="83"/>
      <c r="AA175" s="83"/>
      <c r="AB175" s="83"/>
      <c r="AC175" s="83"/>
      <c r="AD175" s="83"/>
      <c r="AE175" s="83"/>
    </row>
    <row r="176" spans="1:31">
      <c r="A176" s="19" t="s">
        <v>148</v>
      </c>
      <c r="B176" s="19"/>
      <c r="C176" s="19"/>
      <c r="D176" s="19"/>
      <c r="E176" s="19"/>
      <c r="F176" s="19"/>
      <c r="G176" s="19"/>
      <c r="H176" s="25"/>
      <c r="I176" s="25"/>
      <c r="J176" s="19">
        <v>20000</v>
      </c>
      <c r="K176" s="19"/>
      <c r="L176" s="19"/>
      <c r="M176" s="19"/>
      <c r="N176" s="25"/>
      <c r="O176" s="25"/>
      <c r="P176" s="19"/>
      <c r="Q176" s="25"/>
      <c r="R176" s="19"/>
      <c r="S176" s="19"/>
      <c r="T176" s="19"/>
      <c r="U176" s="44">
        <f t="shared" ref="U176:U188" si="6">H176+I176+J176+N176+O176</f>
        <v>20000</v>
      </c>
      <c r="V176" s="83"/>
      <c r="W176" s="87">
        <v>60000</v>
      </c>
      <c r="X176" s="87"/>
      <c r="Y176" s="83"/>
      <c r="Z176" s="83"/>
      <c r="AA176" s="83"/>
      <c r="AB176" s="83"/>
      <c r="AC176" s="83"/>
      <c r="AD176" s="83"/>
      <c r="AE176" s="83"/>
    </row>
    <row r="177" spans="1:31">
      <c r="A177" s="4" t="s">
        <v>82</v>
      </c>
      <c r="B177" s="4"/>
      <c r="C177" s="4"/>
      <c r="D177" s="4"/>
      <c r="E177" s="4"/>
      <c r="F177" s="4"/>
      <c r="G177" s="4"/>
      <c r="H177" s="4"/>
      <c r="I177" s="4">
        <v>192000</v>
      </c>
      <c r="J177" s="4">
        <f>1220800+20000</f>
        <v>1240800</v>
      </c>
      <c r="K177" s="4"/>
      <c r="L177" s="4"/>
      <c r="M177" s="4"/>
      <c r="N177" s="4"/>
      <c r="O177" s="8"/>
      <c r="P177" s="4"/>
      <c r="Q177" s="4"/>
      <c r="R177" s="4"/>
      <c r="S177" s="4"/>
      <c r="T177" s="4"/>
      <c r="U177" s="45">
        <f t="shared" si="6"/>
        <v>1432800</v>
      </c>
      <c r="V177" s="83"/>
      <c r="W177" s="88">
        <v>979200</v>
      </c>
      <c r="X177" s="88">
        <v>303600</v>
      </c>
      <c r="Y177" s="83"/>
      <c r="Z177" s="83"/>
      <c r="AA177" s="83"/>
      <c r="AB177" s="83"/>
      <c r="AC177" s="83"/>
      <c r="AD177" s="83"/>
      <c r="AE177" s="83"/>
    </row>
    <row r="178" spans="1:31">
      <c r="A178" s="4" t="s">
        <v>83</v>
      </c>
      <c r="B178" s="4"/>
      <c r="C178" s="4"/>
      <c r="D178" s="4"/>
      <c r="E178" s="4"/>
      <c r="F178" s="4"/>
      <c r="G178" s="4"/>
      <c r="H178" s="4"/>
      <c r="I178" s="4">
        <v>432000</v>
      </c>
      <c r="J178" s="4">
        <f>1680000+20000</f>
        <v>1700000</v>
      </c>
      <c r="K178" s="4"/>
      <c r="L178" s="4"/>
      <c r="M178" s="4"/>
      <c r="N178" s="4"/>
      <c r="O178" s="8"/>
      <c r="P178" s="4"/>
      <c r="Q178" s="4"/>
      <c r="R178" s="4"/>
      <c r="S178" s="4"/>
      <c r="T178" s="4"/>
      <c r="U178" s="45">
        <f t="shared" si="6"/>
        <v>2132000</v>
      </c>
      <c r="V178" s="83"/>
      <c r="W178" s="88">
        <v>1340000</v>
      </c>
      <c r="X178" s="88">
        <v>396000</v>
      </c>
      <c r="Y178" s="83"/>
      <c r="Z178" s="83"/>
      <c r="AA178" s="83"/>
      <c r="AB178" s="83"/>
      <c r="AC178" s="83"/>
      <c r="AD178" s="83"/>
      <c r="AE178" s="83"/>
    </row>
    <row r="179" spans="1:31">
      <c r="A179" s="4" t="s">
        <v>84</v>
      </c>
      <c r="B179" s="4"/>
      <c r="C179" s="4"/>
      <c r="D179" s="4"/>
      <c r="E179" s="4"/>
      <c r="F179" s="4"/>
      <c r="G179" s="4"/>
      <c r="H179" s="4"/>
      <c r="I179" s="4">
        <v>96000</v>
      </c>
      <c r="J179" s="4">
        <f>985600+20000</f>
        <v>1005600</v>
      </c>
      <c r="K179" s="4"/>
      <c r="L179" s="4"/>
      <c r="M179" s="4"/>
      <c r="N179" s="4"/>
      <c r="O179" s="8"/>
      <c r="P179" s="4"/>
      <c r="Q179" s="4"/>
      <c r="R179" s="4"/>
      <c r="S179" s="4"/>
      <c r="T179" s="4"/>
      <c r="U179" s="45">
        <f t="shared" si="6"/>
        <v>1101600</v>
      </c>
      <c r="V179" s="83"/>
      <c r="W179" s="88">
        <v>794400</v>
      </c>
      <c r="X179" s="88">
        <v>250800</v>
      </c>
      <c r="Y179" s="83"/>
      <c r="Z179" s="83"/>
      <c r="AA179" s="83"/>
      <c r="AB179" s="83"/>
      <c r="AC179" s="83"/>
      <c r="AD179" s="83"/>
      <c r="AE179" s="83"/>
    </row>
    <row r="180" spans="1:31">
      <c r="A180" s="4" t="s">
        <v>85</v>
      </c>
      <c r="B180" s="4"/>
      <c r="C180" s="4"/>
      <c r="D180" s="4"/>
      <c r="E180" s="4"/>
      <c r="F180" s="4"/>
      <c r="G180" s="4"/>
      <c r="H180" s="4"/>
      <c r="I180" s="4">
        <v>48000</v>
      </c>
      <c r="J180" s="4">
        <f>683200+20000</f>
        <v>703200</v>
      </c>
      <c r="K180" s="4"/>
      <c r="L180" s="4"/>
      <c r="M180" s="4"/>
      <c r="N180" s="4"/>
      <c r="O180" s="8"/>
      <c r="P180" s="4"/>
      <c r="Q180" s="4"/>
      <c r="R180" s="4"/>
      <c r="S180" s="4"/>
      <c r="T180" s="4"/>
      <c r="U180" s="45">
        <f t="shared" si="6"/>
        <v>751200</v>
      </c>
      <c r="V180" s="83"/>
      <c r="W180" s="88">
        <v>556800</v>
      </c>
      <c r="X180" s="88">
        <v>171600</v>
      </c>
      <c r="Y180" s="83"/>
      <c r="Z180" s="83"/>
      <c r="AA180" s="83"/>
      <c r="AB180" s="83"/>
      <c r="AC180" s="83"/>
      <c r="AD180" s="83"/>
      <c r="AE180" s="83"/>
    </row>
    <row r="181" spans="1:31">
      <c r="A181" s="4" t="s">
        <v>86</v>
      </c>
      <c r="B181" s="4"/>
      <c r="C181" s="4"/>
      <c r="D181" s="4"/>
      <c r="E181" s="4"/>
      <c r="F181" s="4"/>
      <c r="G181" s="4"/>
      <c r="H181" s="4"/>
      <c r="I181" s="4">
        <v>288000</v>
      </c>
      <c r="J181" s="4">
        <f>1232000+20000</f>
        <v>1252000</v>
      </c>
      <c r="K181" s="4"/>
      <c r="L181" s="4"/>
      <c r="M181" s="4"/>
      <c r="N181" s="4"/>
      <c r="O181" s="8"/>
      <c r="P181" s="4"/>
      <c r="Q181" s="4"/>
      <c r="R181" s="4"/>
      <c r="S181" s="4"/>
      <c r="T181" s="4"/>
      <c r="U181" s="45">
        <f t="shared" si="6"/>
        <v>1540000</v>
      </c>
      <c r="V181" s="83"/>
      <c r="W181" s="88">
        <v>988000</v>
      </c>
      <c r="X181" s="88">
        <v>330000</v>
      </c>
      <c r="Y181" s="83"/>
      <c r="Z181" s="83"/>
      <c r="AA181" s="83"/>
      <c r="AB181" s="83"/>
      <c r="AC181" s="83"/>
      <c r="AD181" s="83"/>
      <c r="AE181" s="83"/>
    </row>
    <row r="182" spans="1:31">
      <c r="A182" s="4" t="s">
        <v>87</v>
      </c>
      <c r="B182" s="4"/>
      <c r="C182" s="4"/>
      <c r="D182" s="4"/>
      <c r="E182" s="4"/>
      <c r="F182" s="4"/>
      <c r="G182" s="4"/>
      <c r="H182" s="4"/>
      <c r="I182" s="4">
        <v>48000</v>
      </c>
      <c r="J182" s="4">
        <f>716800+20000</f>
        <v>736800</v>
      </c>
      <c r="K182" s="4"/>
      <c r="L182" s="4"/>
      <c r="M182" s="4"/>
      <c r="N182" s="4"/>
      <c r="O182" s="8"/>
      <c r="P182" s="4"/>
      <c r="Q182" s="4"/>
      <c r="R182" s="4"/>
      <c r="S182" s="4"/>
      <c r="T182" s="4"/>
      <c r="U182" s="45">
        <f t="shared" si="6"/>
        <v>784800</v>
      </c>
      <c r="V182" s="83"/>
      <c r="W182" s="88">
        <v>583200</v>
      </c>
      <c r="X182" s="88">
        <v>198000</v>
      </c>
      <c r="Y182" s="83"/>
      <c r="Z182" s="83"/>
      <c r="AA182" s="83"/>
      <c r="AB182" s="83"/>
      <c r="AC182" s="83"/>
      <c r="AD182" s="83"/>
      <c r="AE182" s="83"/>
    </row>
    <row r="183" spans="1:31">
      <c r="A183" s="4" t="s">
        <v>88</v>
      </c>
      <c r="B183" s="4"/>
      <c r="C183" s="4"/>
      <c r="D183" s="4"/>
      <c r="E183" s="4"/>
      <c r="F183" s="4"/>
      <c r="G183" s="4"/>
      <c r="H183" s="4"/>
      <c r="I183" s="4">
        <v>288000</v>
      </c>
      <c r="J183" s="4">
        <f>1691200+20000</f>
        <v>1711200</v>
      </c>
      <c r="K183" s="4"/>
      <c r="L183" s="4"/>
      <c r="M183" s="4"/>
      <c r="N183" s="4"/>
      <c r="O183" s="8"/>
      <c r="P183" s="4"/>
      <c r="Q183" s="4"/>
      <c r="R183" s="4"/>
      <c r="S183" s="4"/>
      <c r="T183" s="4"/>
      <c r="U183" s="45">
        <f t="shared" si="6"/>
        <v>1999200</v>
      </c>
      <c r="V183" s="83"/>
      <c r="W183" s="88">
        <v>1348800</v>
      </c>
      <c r="X183" s="88">
        <v>435600</v>
      </c>
      <c r="Y183" s="83"/>
      <c r="Z183" s="83"/>
      <c r="AA183" s="83"/>
      <c r="AB183" s="83"/>
      <c r="AC183" s="83"/>
      <c r="AD183" s="83"/>
      <c r="AE183" s="83"/>
    </row>
    <row r="184" spans="1:31">
      <c r="A184" s="4" t="s">
        <v>89</v>
      </c>
      <c r="B184" s="4"/>
      <c r="C184" s="4"/>
      <c r="D184" s="4"/>
      <c r="E184" s="4"/>
      <c r="F184" s="4"/>
      <c r="G184" s="4"/>
      <c r="H184" s="4"/>
      <c r="I184" s="4">
        <v>144000</v>
      </c>
      <c r="J184" s="4">
        <f>1064000+20000</f>
        <v>1084000</v>
      </c>
      <c r="K184" s="4"/>
      <c r="L184" s="4"/>
      <c r="M184" s="4"/>
      <c r="N184" s="4"/>
      <c r="O184" s="8"/>
      <c r="P184" s="4"/>
      <c r="Q184" s="4"/>
      <c r="R184" s="4"/>
      <c r="S184" s="4"/>
      <c r="T184" s="4"/>
      <c r="U184" s="45">
        <f t="shared" si="6"/>
        <v>1228000</v>
      </c>
      <c r="V184" s="83"/>
      <c r="W184" s="88">
        <v>856000</v>
      </c>
      <c r="X184" s="88">
        <v>250800</v>
      </c>
      <c r="Y184" s="83"/>
      <c r="Z184" s="83"/>
      <c r="AA184" s="83"/>
      <c r="AB184" s="83"/>
      <c r="AC184" s="83"/>
      <c r="AD184" s="83"/>
      <c r="AE184" s="83"/>
    </row>
    <row r="185" spans="1:31">
      <c r="A185" s="4" t="s">
        <v>90</v>
      </c>
      <c r="B185" s="4"/>
      <c r="C185" s="4"/>
      <c r="D185" s="4"/>
      <c r="E185" s="4"/>
      <c r="F185" s="4"/>
      <c r="G185" s="4"/>
      <c r="H185" s="4"/>
      <c r="I185" s="4">
        <v>240000</v>
      </c>
      <c r="J185" s="4">
        <f>1601600+20000</f>
        <v>1621600</v>
      </c>
      <c r="K185" s="4"/>
      <c r="L185" s="4"/>
      <c r="M185" s="4"/>
      <c r="N185" s="4"/>
      <c r="O185" s="8"/>
      <c r="P185" s="4"/>
      <c r="Q185" s="4"/>
      <c r="R185" s="4"/>
      <c r="S185" s="4"/>
      <c r="T185" s="4"/>
      <c r="U185" s="45">
        <f t="shared" si="6"/>
        <v>1861600</v>
      </c>
      <c r="V185" s="83"/>
      <c r="W185" s="88">
        <v>1278400</v>
      </c>
      <c r="X185" s="88">
        <v>409200</v>
      </c>
      <c r="Y185" s="83"/>
      <c r="Z185" s="83"/>
      <c r="AA185" s="83"/>
      <c r="AB185" s="83"/>
      <c r="AC185" s="83"/>
      <c r="AD185" s="83"/>
      <c r="AE185" s="83"/>
    </row>
    <row r="186" spans="1:31">
      <c r="A186" s="4" t="s">
        <v>91</v>
      </c>
      <c r="B186" s="4"/>
      <c r="C186" s="4"/>
      <c r="D186" s="4"/>
      <c r="E186" s="4"/>
      <c r="F186" s="4"/>
      <c r="G186" s="4"/>
      <c r="H186" s="4"/>
      <c r="I186" s="4">
        <v>48000</v>
      </c>
      <c r="J186" s="4">
        <f>750400+20000</f>
        <v>770400</v>
      </c>
      <c r="K186" s="4"/>
      <c r="L186" s="4"/>
      <c r="M186" s="4"/>
      <c r="N186" s="4"/>
      <c r="O186" s="8"/>
      <c r="P186" s="4"/>
      <c r="Q186" s="4"/>
      <c r="R186" s="4"/>
      <c r="S186" s="4"/>
      <c r="T186" s="4"/>
      <c r="U186" s="45">
        <f t="shared" si="6"/>
        <v>818400</v>
      </c>
      <c r="V186" s="83"/>
      <c r="W186" s="88">
        <v>609600</v>
      </c>
      <c r="X186" s="88">
        <v>184800</v>
      </c>
      <c r="Y186" s="83"/>
      <c r="Z186" s="83"/>
      <c r="AA186" s="83"/>
      <c r="AB186" s="83"/>
      <c r="AC186" s="83"/>
      <c r="AD186" s="83"/>
      <c r="AE186" s="83"/>
    </row>
    <row r="187" spans="1:31">
      <c r="A187" s="4" t="s">
        <v>92</v>
      </c>
      <c r="B187" s="4"/>
      <c r="C187" s="4"/>
      <c r="D187" s="4"/>
      <c r="E187" s="4"/>
      <c r="F187" s="4"/>
      <c r="G187" s="4"/>
      <c r="H187" s="4"/>
      <c r="I187" s="4">
        <v>96000</v>
      </c>
      <c r="J187" s="4">
        <f>369600+20000</f>
        <v>389600</v>
      </c>
      <c r="K187" s="4"/>
      <c r="L187" s="4"/>
      <c r="M187" s="4"/>
      <c r="N187" s="4"/>
      <c r="O187" s="8"/>
      <c r="P187" s="4"/>
      <c r="Q187" s="4"/>
      <c r="R187" s="4"/>
      <c r="S187" s="4"/>
      <c r="T187" s="4"/>
      <c r="U187" s="45">
        <f t="shared" si="6"/>
        <v>485600</v>
      </c>
      <c r="V187" s="83"/>
      <c r="W187" s="88">
        <v>310400</v>
      </c>
      <c r="X187" s="88">
        <v>92400</v>
      </c>
      <c r="Y187" s="83"/>
      <c r="Z187" s="83"/>
      <c r="AA187" s="83"/>
      <c r="AB187" s="83"/>
      <c r="AC187" s="83"/>
      <c r="AD187" s="83"/>
      <c r="AE187" s="83"/>
    </row>
    <row r="188" spans="1:31">
      <c r="A188" s="4" t="s">
        <v>93</v>
      </c>
      <c r="B188" s="4"/>
      <c r="C188" s="4"/>
      <c r="D188" s="4"/>
      <c r="E188" s="4"/>
      <c r="F188" s="4"/>
      <c r="G188" s="4"/>
      <c r="H188" s="4"/>
      <c r="I188" s="4">
        <v>288000</v>
      </c>
      <c r="J188" s="4">
        <f>1288000+20000</f>
        <v>1308000</v>
      </c>
      <c r="K188" s="4"/>
      <c r="L188" s="4"/>
      <c r="M188" s="4"/>
      <c r="N188" s="4"/>
      <c r="O188" s="8"/>
      <c r="P188" s="4"/>
      <c r="Q188" s="4"/>
      <c r="R188" s="4"/>
      <c r="S188" s="4"/>
      <c r="T188" s="4"/>
      <c r="U188" s="45">
        <f t="shared" si="6"/>
        <v>1596000</v>
      </c>
      <c r="V188" s="83"/>
      <c r="W188" s="88">
        <v>1032000</v>
      </c>
      <c r="X188" s="88">
        <v>303600</v>
      </c>
      <c r="Y188" s="83"/>
      <c r="Z188" s="83"/>
      <c r="AA188" s="83"/>
      <c r="AB188" s="83"/>
      <c r="AC188" s="83"/>
      <c r="AD188" s="83"/>
      <c r="AE188" s="83"/>
    </row>
    <row r="189" spans="1:31" ht="21.75">
      <c r="A189" s="37" t="s">
        <v>152</v>
      </c>
      <c r="B189" s="37"/>
      <c r="C189" s="37"/>
      <c r="D189" s="37"/>
      <c r="E189" s="37"/>
      <c r="F189" s="37"/>
      <c r="G189" s="37"/>
      <c r="H189" s="51"/>
      <c r="I189" s="37"/>
      <c r="J189" s="37"/>
      <c r="K189" s="37"/>
      <c r="L189" s="37"/>
      <c r="M189" s="37"/>
      <c r="N189" s="51"/>
      <c r="O189" s="37"/>
      <c r="P189" s="37"/>
      <c r="Q189" s="37"/>
      <c r="R189" s="37"/>
      <c r="S189" s="37"/>
      <c r="T189" s="37"/>
      <c r="U189" s="49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</row>
    <row r="190" spans="1:31" ht="16.5">
      <c r="A190" s="59" t="s">
        <v>153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</row>
    <row r="191" spans="1:31" ht="16.5">
      <c r="A191" s="59" t="s">
        <v>156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</row>
    <row r="192" spans="1:31" ht="16.5">
      <c r="A192" s="59" t="s">
        <v>154</v>
      </c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</row>
    <row r="193" spans="1:31" ht="16.5">
      <c r="A193" s="59" t="s">
        <v>157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</row>
    <row r="194" spans="1:31" ht="16.5">
      <c r="A194" s="59" t="s">
        <v>155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</row>
    <row r="195" spans="1:31" ht="16.5">
      <c r="A195" s="59" t="s">
        <v>158</v>
      </c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</row>
    <row r="196" spans="1:31" ht="16.5">
      <c r="A196" s="59" t="s">
        <v>147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</row>
    <row r="197" spans="1:31" ht="16.5">
      <c r="A197" s="59" t="s">
        <v>174</v>
      </c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</row>
    <row r="198" spans="1:31" ht="16.5">
      <c r="A198" s="59" t="s">
        <v>160</v>
      </c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</row>
    <row r="199" spans="1:31" ht="16.5">
      <c r="A199" s="59" t="s">
        <v>177</v>
      </c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</row>
    <row r="200" spans="1:31" ht="16.5">
      <c r="A200" s="59" t="s">
        <v>176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</row>
    <row r="201" spans="1:31" ht="16.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59"/>
      <c r="O201" s="59"/>
      <c r="P201" s="59"/>
      <c r="Q201" s="59"/>
      <c r="R201" s="59"/>
      <c r="S201" s="59"/>
      <c r="T201" s="59"/>
      <c r="U201" s="59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</row>
    <row r="202" spans="1:31" ht="16.5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59"/>
      <c r="O202" s="59"/>
      <c r="P202" s="59"/>
      <c r="Q202" s="59"/>
      <c r="R202" s="59"/>
      <c r="S202" s="59"/>
      <c r="T202" s="59"/>
      <c r="U202" s="59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</row>
    <row r="203" spans="1:31" ht="16.5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59"/>
      <c r="O203" s="59"/>
      <c r="P203" s="59"/>
      <c r="Q203" s="59"/>
      <c r="R203" s="59"/>
      <c r="S203" s="59"/>
      <c r="T203" s="59"/>
      <c r="U203" s="59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</row>
    <row r="204" spans="1:31" ht="16.5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59"/>
      <c r="O204" s="59"/>
      <c r="P204" s="59"/>
      <c r="Q204" s="59"/>
      <c r="R204" s="59"/>
      <c r="S204" s="59"/>
      <c r="T204" s="59"/>
      <c r="U204" s="59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</row>
    <row r="205" spans="1:31"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</row>
    <row r="206" spans="1:31">
      <c r="A206" s="6" t="s">
        <v>6</v>
      </c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</row>
    <row r="207" spans="1:31">
      <c r="A207" s="14" t="s">
        <v>0</v>
      </c>
      <c r="B207" s="14" t="s">
        <v>46</v>
      </c>
      <c r="C207" s="14" t="s">
        <v>26</v>
      </c>
      <c r="D207" s="14" t="s">
        <v>46</v>
      </c>
      <c r="E207" s="14" t="s">
        <v>28</v>
      </c>
      <c r="F207" s="14" t="s">
        <v>43</v>
      </c>
      <c r="G207" s="14" t="s">
        <v>43</v>
      </c>
      <c r="H207" s="14" t="s">
        <v>14</v>
      </c>
      <c r="I207" s="14" t="s">
        <v>138</v>
      </c>
      <c r="J207" s="14" t="s">
        <v>30</v>
      </c>
      <c r="K207" s="14" t="s">
        <v>135</v>
      </c>
      <c r="L207" s="14" t="s">
        <v>13</v>
      </c>
      <c r="M207" s="14" t="s">
        <v>13</v>
      </c>
      <c r="N207" s="14" t="s">
        <v>31</v>
      </c>
      <c r="O207" s="14" t="s">
        <v>33</v>
      </c>
      <c r="P207" s="14" t="s">
        <v>33</v>
      </c>
      <c r="Q207" s="14" t="s">
        <v>145</v>
      </c>
      <c r="R207" s="14" t="s">
        <v>35</v>
      </c>
      <c r="S207" s="38" t="s">
        <v>37</v>
      </c>
      <c r="T207" s="14" t="s">
        <v>39</v>
      </c>
      <c r="U207" s="14" t="s">
        <v>41</v>
      </c>
      <c r="V207" s="83"/>
      <c r="W207" s="84" t="s">
        <v>30</v>
      </c>
      <c r="X207" s="84" t="s">
        <v>31</v>
      </c>
      <c r="Y207" s="83"/>
      <c r="Z207" s="83"/>
      <c r="AA207" s="83"/>
      <c r="AB207" s="83"/>
      <c r="AC207" s="83"/>
      <c r="AD207" s="83"/>
      <c r="AE207" s="83"/>
    </row>
    <row r="208" spans="1:31" ht="13.5" thickBot="1">
      <c r="A208" s="18"/>
      <c r="B208" s="18" t="s">
        <v>48</v>
      </c>
      <c r="C208" s="18" t="s">
        <v>27</v>
      </c>
      <c r="D208" s="18" t="s">
        <v>47</v>
      </c>
      <c r="E208" s="18" t="s">
        <v>29</v>
      </c>
      <c r="F208" s="18" t="s">
        <v>44</v>
      </c>
      <c r="G208" s="18" t="s">
        <v>45</v>
      </c>
      <c r="H208" s="23" t="s">
        <v>137</v>
      </c>
      <c r="I208" s="18" t="s">
        <v>139</v>
      </c>
      <c r="J208" s="18" t="s">
        <v>146</v>
      </c>
      <c r="K208" s="18" t="s">
        <v>136</v>
      </c>
      <c r="L208" s="18" t="s">
        <v>134</v>
      </c>
      <c r="M208" s="18" t="s">
        <v>161</v>
      </c>
      <c r="N208" s="18" t="s">
        <v>32</v>
      </c>
      <c r="O208" s="18" t="s">
        <v>34</v>
      </c>
      <c r="P208" s="18" t="s">
        <v>133</v>
      </c>
      <c r="Q208" s="48" t="s">
        <v>144</v>
      </c>
      <c r="R208" s="18" t="s">
        <v>36</v>
      </c>
      <c r="S208" s="39" t="s">
        <v>38</v>
      </c>
      <c r="T208" s="18" t="s">
        <v>40</v>
      </c>
      <c r="U208" s="18" t="s">
        <v>42</v>
      </c>
      <c r="V208" s="83"/>
      <c r="W208" s="85" t="s">
        <v>146</v>
      </c>
      <c r="X208" s="85" t="s">
        <v>32</v>
      </c>
      <c r="Y208" s="83"/>
      <c r="Z208" s="83"/>
      <c r="AA208" s="83"/>
      <c r="AB208" s="83"/>
      <c r="AC208" s="83"/>
      <c r="AD208" s="83"/>
      <c r="AE208" s="83"/>
    </row>
    <row r="209" spans="1:31" ht="13.5" thickBot="1">
      <c r="A209" s="26" t="s">
        <v>21</v>
      </c>
      <c r="B209" s="27"/>
      <c r="C209" s="27"/>
      <c r="D209" s="27"/>
      <c r="E209" s="27"/>
      <c r="F209" s="27"/>
      <c r="G209" s="27"/>
      <c r="H209" s="29"/>
      <c r="I209" s="29">
        <f>I211+I212+I213+I214+I215+I216+I217+I218</f>
        <v>1728000</v>
      </c>
      <c r="J209" s="29">
        <f>J210+J211+J212+J213+J214+J215+J216+J217+J218</f>
        <v>8647200</v>
      </c>
      <c r="K209" s="27"/>
      <c r="L209" s="27"/>
      <c r="M209" s="27"/>
      <c r="N209" s="29"/>
      <c r="O209" s="29"/>
      <c r="P209" s="27"/>
      <c r="Q209" s="27"/>
      <c r="R209" s="27"/>
      <c r="S209" s="27"/>
      <c r="T209" s="27"/>
      <c r="U209" s="30">
        <f>H209+I209+J209+N209+O209</f>
        <v>10375200</v>
      </c>
      <c r="V209" s="83"/>
      <c r="W209" s="86">
        <f>W210+W211+W212+W213+W214+W215+W216+W217+W218</f>
        <v>6872800</v>
      </c>
      <c r="X209" s="86">
        <f>X211+X212+X213+X214+X215+X216+X217+X218</f>
        <v>2098800</v>
      </c>
      <c r="Y209" s="83"/>
      <c r="Z209" s="83"/>
      <c r="AA209" s="83"/>
      <c r="AB209" s="83"/>
      <c r="AC209" s="83"/>
      <c r="AD209" s="83"/>
      <c r="AE209" s="83"/>
    </row>
    <row r="210" spans="1:31">
      <c r="A210" s="19" t="s">
        <v>149</v>
      </c>
      <c r="B210" s="19"/>
      <c r="C210" s="19"/>
      <c r="D210" s="19"/>
      <c r="E210" s="19"/>
      <c r="F210" s="19"/>
      <c r="G210" s="19"/>
      <c r="H210" s="25"/>
      <c r="I210" s="25"/>
      <c r="J210" s="19">
        <v>20000</v>
      </c>
      <c r="K210" s="19"/>
      <c r="L210" s="19"/>
      <c r="M210" s="19"/>
      <c r="N210" s="25"/>
      <c r="O210" s="25"/>
      <c r="P210" s="19"/>
      <c r="Q210" s="25"/>
      <c r="R210" s="25"/>
      <c r="S210" s="25"/>
      <c r="T210" s="25"/>
      <c r="U210" s="44">
        <f t="shared" ref="U210:U218" si="7">H210+I210+J210+N210+O210</f>
        <v>20000</v>
      </c>
      <c r="V210" s="83"/>
      <c r="W210" s="87">
        <v>60000</v>
      </c>
      <c r="X210" s="87"/>
      <c r="Y210" s="83"/>
      <c r="Z210" s="83"/>
      <c r="AA210" s="83"/>
      <c r="AB210" s="83"/>
      <c r="AC210" s="83"/>
      <c r="AD210" s="83"/>
      <c r="AE210" s="83"/>
    </row>
    <row r="211" spans="1:31">
      <c r="A211" s="4" t="s">
        <v>94</v>
      </c>
      <c r="B211" s="4"/>
      <c r="C211" s="4"/>
      <c r="D211" s="4"/>
      <c r="E211" s="4"/>
      <c r="F211" s="4"/>
      <c r="G211" s="4"/>
      <c r="H211" s="4"/>
      <c r="I211" s="4">
        <v>288000</v>
      </c>
      <c r="J211" s="4">
        <f>1388800+20000</f>
        <v>1408800</v>
      </c>
      <c r="K211" s="4"/>
      <c r="L211" s="4"/>
      <c r="M211" s="4"/>
      <c r="N211" s="4"/>
      <c r="O211" s="8"/>
      <c r="P211" s="4"/>
      <c r="Q211" s="4"/>
      <c r="R211" s="4"/>
      <c r="S211" s="4"/>
      <c r="T211" s="4"/>
      <c r="U211" s="45">
        <f t="shared" si="7"/>
        <v>1696800</v>
      </c>
      <c r="V211" s="83"/>
      <c r="W211" s="88">
        <v>1111200</v>
      </c>
      <c r="X211" s="88">
        <v>330000</v>
      </c>
      <c r="Y211" s="83"/>
      <c r="Z211" s="83"/>
      <c r="AA211" s="83"/>
      <c r="AB211" s="83"/>
      <c r="AC211" s="83"/>
      <c r="AD211" s="83"/>
      <c r="AE211" s="83"/>
    </row>
    <row r="212" spans="1:31">
      <c r="A212" s="4" t="s">
        <v>95</v>
      </c>
      <c r="B212" s="4"/>
      <c r="C212" s="4"/>
      <c r="D212" s="4"/>
      <c r="E212" s="4"/>
      <c r="F212" s="4"/>
      <c r="G212" s="4"/>
      <c r="H212" s="4"/>
      <c r="I212" s="4">
        <v>768000</v>
      </c>
      <c r="J212" s="4">
        <f>2094400+20000</f>
        <v>2114400</v>
      </c>
      <c r="K212" s="4"/>
      <c r="L212" s="4"/>
      <c r="M212" s="4"/>
      <c r="N212" s="4"/>
      <c r="O212" s="8"/>
      <c r="P212" s="4"/>
      <c r="Q212" s="4"/>
      <c r="R212" s="4"/>
      <c r="S212" s="4"/>
      <c r="T212" s="4"/>
      <c r="U212" s="45">
        <f t="shared" si="7"/>
        <v>2882400</v>
      </c>
      <c r="V212" s="83"/>
      <c r="W212" s="88">
        <v>1665600</v>
      </c>
      <c r="X212" s="88">
        <v>501600</v>
      </c>
      <c r="Y212" s="83"/>
      <c r="Z212" s="83"/>
      <c r="AA212" s="83"/>
      <c r="AB212" s="83"/>
      <c r="AC212" s="83"/>
      <c r="AD212" s="83"/>
      <c r="AE212" s="83"/>
    </row>
    <row r="213" spans="1:31">
      <c r="A213" s="4" t="s">
        <v>96</v>
      </c>
      <c r="B213" s="4"/>
      <c r="C213" s="4"/>
      <c r="D213" s="4"/>
      <c r="E213" s="4"/>
      <c r="F213" s="4"/>
      <c r="G213" s="4"/>
      <c r="H213" s="4"/>
      <c r="I213" s="4">
        <v>48000</v>
      </c>
      <c r="J213" s="4">
        <f>1041600+20000</f>
        <v>1061600</v>
      </c>
      <c r="K213" s="4"/>
      <c r="L213" s="4"/>
      <c r="M213" s="4"/>
      <c r="N213" s="4"/>
      <c r="O213" s="8"/>
      <c r="P213" s="4"/>
      <c r="Q213" s="4"/>
      <c r="R213" s="4"/>
      <c r="S213" s="4"/>
      <c r="T213" s="4"/>
      <c r="U213" s="45">
        <f t="shared" si="7"/>
        <v>1109600</v>
      </c>
      <c r="V213" s="83"/>
      <c r="W213" s="88">
        <v>838400</v>
      </c>
      <c r="X213" s="88">
        <v>264000</v>
      </c>
      <c r="Y213" s="83"/>
      <c r="Z213" s="83"/>
      <c r="AA213" s="83"/>
      <c r="AB213" s="83"/>
      <c r="AC213" s="83"/>
      <c r="AD213" s="83"/>
      <c r="AE213" s="83"/>
    </row>
    <row r="214" spans="1:31">
      <c r="A214" s="4" t="s">
        <v>98</v>
      </c>
      <c r="B214" s="4"/>
      <c r="C214" s="4"/>
      <c r="D214" s="4"/>
      <c r="E214" s="4"/>
      <c r="F214" s="4"/>
      <c r="G214" s="4"/>
      <c r="H214" s="4"/>
      <c r="I214" s="4">
        <v>96000</v>
      </c>
      <c r="J214" s="4">
        <f>560000+20000</f>
        <v>580000</v>
      </c>
      <c r="K214" s="4"/>
      <c r="L214" s="4"/>
      <c r="M214" s="4"/>
      <c r="N214" s="4"/>
      <c r="O214" s="8"/>
      <c r="P214" s="4"/>
      <c r="Q214" s="4"/>
      <c r="R214" s="4"/>
      <c r="S214" s="4"/>
      <c r="T214" s="4"/>
      <c r="U214" s="45">
        <f t="shared" si="7"/>
        <v>676000</v>
      </c>
      <c r="V214" s="83"/>
      <c r="W214" s="88">
        <v>460000</v>
      </c>
      <c r="X214" s="88">
        <v>132000</v>
      </c>
      <c r="Y214" s="83"/>
      <c r="Z214" s="83"/>
      <c r="AA214" s="83"/>
      <c r="AB214" s="83"/>
      <c r="AC214" s="83"/>
      <c r="AD214" s="83"/>
      <c r="AE214" s="83"/>
    </row>
    <row r="215" spans="1:31">
      <c r="A215" s="4" t="s">
        <v>97</v>
      </c>
      <c r="B215" s="4"/>
      <c r="C215" s="4"/>
      <c r="D215" s="4"/>
      <c r="E215" s="4"/>
      <c r="F215" s="4"/>
      <c r="G215" s="4"/>
      <c r="H215" s="4"/>
      <c r="I215" s="4">
        <v>48000</v>
      </c>
      <c r="J215" s="4">
        <f>907200+20000</f>
        <v>927200</v>
      </c>
      <c r="K215" s="4"/>
      <c r="L215" s="4"/>
      <c r="M215" s="4"/>
      <c r="N215" s="4"/>
      <c r="O215" s="8"/>
      <c r="P215" s="4"/>
      <c r="Q215" s="4"/>
      <c r="R215" s="4"/>
      <c r="S215" s="4"/>
      <c r="T215" s="4"/>
      <c r="U215" s="45">
        <f t="shared" si="7"/>
        <v>975200</v>
      </c>
      <c r="V215" s="83"/>
      <c r="W215" s="88">
        <v>732800</v>
      </c>
      <c r="X215" s="88">
        <v>237600</v>
      </c>
      <c r="Y215" s="83"/>
      <c r="Z215" s="83"/>
      <c r="AA215" s="83"/>
      <c r="AB215" s="83"/>
      <c r="AC215" s="83"/>
      <c r="AD215" s="83"/>
      <c r="AE215" s="83"/>
    </row>
    <row r="216" spans="1:31">
      <c r="A216" s="4" t="s">
        <v>99</v>
      </c>
      <c r="B216" s="4"/>
      <c r="C216" s="4"/>
      <c r="D216" s="4"/>
      <c r="E216" s="4"/>
      <c r="F216" s="4"/>
      <c r="G216" s="4"/>
      <c r="H216" s="4"/>
      <c r="I216" s="4">
        <v>96000</v>
      </c>
      <c r="J216" s="4">
        <f>716800+20000</f>
        <v>736800</v>
      </c>
      <c r="K216" s="4"/>
      <c r="L216" s="4"/>
      <c r="M216" s="4"/>
      <c r="N216" s="4"/>
      <c r="O216" s="8"/>
      <c r="P216" s="4"/>
      <c r="Q216" s="4"/>
      <c r="R216" s="4"/>
      <c r="S216" s="4"/>
      <c r="T216" s="4"/>
      <c r="U216" s="45">
        <f t="shared" si="7"/>
        <v>832800</v>
      </c>
      <c r="V216" s="83"/>
      <c r="W216" s="88">
        <v>583200</v>
      </c>
      <c r="X216" s="88">
        <v>198000</v>
      </c>
      <c r="Y216" s="83"/>
      <c r="Z216" s="83"/>
      <c r="AA216" s="83"/>
      <c r="AB216" s="83"/>
      <c r="AC216" s="83"/>
      <c r="AD216" s="83"/>
      <c r="AE216" s="83"/>
    </row>
    <row r="217" spans="1:31">
      <c r="A217" s="4" t="s">
        <v>100</v>
      </c>
      <c r="B217" s="4"/>
      <c r="C217" s="4"/>
      <c r="D217" s="4"/>
      <c r="E217" s="4"/>
      <c r="F217" s="4"/>
      <c r="G217" s="4"/>
      <c r="H217" s="4"/>
      <c r="I217" s="4">
        <v>144000</v>
      </c>
      <c r="J217" s="4">
        <f>1108800+20000</f>
        <v>1128800</v>
      </c>
      <c r="K217" s="4"/>
      <c r="L217" s="4"/>
      <c r="M217" s="4"/>
      <c r="N217" s="4"/>
      <c r="O217" s="8"/>
      <c r="P217" s="4"/>
      <c r="Q217" s="4"/>
      <c r="R217" s="4"/>
      <c r="S217" s="4"/>
      <c r="T217" s="4"/>
      <c r="U217" s="45">
        <f t="shared" si="7"/>
        <v>1272800</v>
      </c>
      <c r="V217" s="83"/>
      <c r="W217" s="88">
        <v>891200</v>
      </c>
      <c r="X217" s="88">
        <v>277200</v>
      </c>
      <c r="Y217" s="83"/>
      <c r="Z217" s="83"/>
      <c r="AA217" s="83"/>
      <c r="AB217" s="83"/>
      <c r="AC217" s="83"/>
      <c r="AD217" s="83"/>
      <c r="AE217" s="83"/>
    </row>
    <row r="218" spans="1:31">
      <c r="A218" s="4" t="s">
        <v>101</v>
      </c>
      <c r="B218" s="4"/>
      <c r="C218" s="4"/>
      <c r="D218" s="4"/>
      <c r="E218" s="4"/>
      <c r="F218" s="4"/>
      <c r="G218" s="4"/>
      <c r="H218" s="4"/>
      <c r="I218" s="4">
        <v>240000</v>
      </c>
      <c r="J218" s="4">
        <f>649600+20000</f>
        <v>669600</v>
      </c>
      <c r="K218" s="4"/>
      <c r="L218" s="4"/>
      <c r="M218" s="4"/>
      <c r="N218" s="4"/>
      <c r="O218" s="8"/>
      <c r="P218" s="4"/>
      <c r="Q218" s="4"/>
      <c r="R218" s="4"/>
      <c r="S218" s="4"/>
      <c r="T218" s="4"/>
      <c r="U218" s="45">
        <f t="shared" si="7"/>
        <v>909600</v>
      </c>
      <c r="V218" s="83"/>
      <c r="W218" s="88">
        <v>530400</v>
      </c>
      <c r="X218" s="88">
        <v>158400</v>
      </c>
      <c r="Y218" s="83"/>
      <c r="Z218" s="83"/>
      <c r="AA218" s="83"/>
      <c r="AB218" s="83"/>
      <c r="AC218" s="83"/>
      <c r="AD218" s="83"/>
      <c r="AE218" s="83"/>
    </row>
    <row r="219" spans="1:31">
      <c r="J219" s="5"/>
      <c r="N219" s="12"/>
      <c r="O219" s="10"/>
      <c r="U219" s="10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</row>
    <row r="220" spans="1:31" ht="21.75">
      <c r="A220" s="37" t="s">
        <v>152</v>
      </c>
      <c r="B220" s="37"/>
      <c r="C220" s="37"/>
      <c r="D220" s="37"/>
      <c r="E220" s="37"/>
      <c r="F220" s="37"/>
      <c r="G220" s="37"/>
      <c r="H220" s="51"/>
      <c r="I220" s="37"/>
      <c r="J220" s="37"/>
      <c r="K220" s="37"/>
      <c r="L220" s="37"/>
      <c r="M220" s="37"/>
      <c r="N220" s="51"/>
      <c r="O220" s="37"/>
      <c r="P220" s="37"/>
      <c r="Q220" s="37"/>
      <c r="R220" s="37"/>
      <c r="S220" s="37"/>
      <c r="T220" s="37"/>
      <c r="U220" s="49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</row>
    <row r="221" spans="1:31" ht="16.5">
      <c r="A221" s="59" t="s">
        <v>153</v>
      </c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</row>
    <row r="222" spans="1:31" ht="16.5">
      <c r="A222" s="59" t="s">
        <v>156</v>
      </c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</row>
    <row r="223" spans="1:31" ht="16.5">
      <c r="A223" s="59" t="s">
        <v>154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</row>
    <row r="224" spans="1:31" ht="16.5">
      <c r="A224" s="59" t="s">
        <v>157</v>
      </c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</row>
    <row r="225" spans="1:31" ht="16.5">
      <c r="A225" s="59" t="s">
        <v>155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</row>
    <row r="226" spans="1:31" ht="16.5">
      <c r="A226" s="59" t="s">
        <v>158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</row>
    <row r="227" spans="1:31" ht="16.5">
      <c r="A227" s="59" t="s">
        <v>147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</row>
    <row r="228" spans="1:31" ht="16.5">
      <c r="A228" s="59" t="s">
        <v>174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</row>
    <row r="229" spans="1:31" ht="16.5">
      <c r="A229" s="59" t="s">
        <v>160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</row>
    <row r="230" spans="1:31" ht="16.5">
      <c r="A230" s="59" t="s">
        <v>177</v>
      </c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</row>
    <row r="231" spans="1:31" ht="16.5">
      <c r="A231" s="59" t="s">
        <v>176</v>
      </c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</row>
    <row r="232" spans="1:31"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</row>
    <row r="233" spans="1:31"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</row>
    <row r="234" spans="1:31"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</row>
    <row r="235" spans="1:31"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</row>
    <row r="236" spans="1:31"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</row>
    <row r="237" spans="1:31"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</row>
    <row r="238" spans="1:31"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</row>
    <row r="239" spans="1:31"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</row>
    <row r="240" spans="1:31"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</row>
    <row r="241" spans="1:31">
      <c r="A241" s="6" t="s">
        <v>7</v>
      </c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</row>
    <row r="242" spans="1:31">
      <c r="A242" s="14" t="s">
        <v>0</v>
      </c>
      <c r="B242" s="14" t="s">
        <v>46</v>
      </c>
      <c r="C242" s="14" t="s">
        <v>26</v>
      </c>
      <c r="D242" s="14" t="s">
        <v>46</v>
      </c>
      <c r="E242" s="14" t="s">
        <v>28</v>
      </c>
      <c r="F242" s="14" t="s">
        <v>43</v>
      </c>
      <c r="G242" s="14" t="s">
        <v>43</v>
      </c>
      <c r="H242" s="14" t="s">
        <v>14</v>
      </c>
      <c r="I242" s="14" t="s">
        <v>138</v>
      </c>
      <c r="J242" s="14" t="s">
        <v>30</v>
      </c>
      <c r="K242" s="14" t="s">
        <v>135</v>
      </c>
      <c r="L242" s="14" t="s">
        <v>13</v>
      </c>
      <c r="M242" s="14" t="s">
        <v>13</v>
      </c>
      <c r="N242" s="14" t="s">
        <v>31</v>
      </c>
      <c r="O242" s="14" t="s">
        <v>33</v>
      </c>
      <c r="P242" s="14" t="s">
        <v>33</v>
      </c>
      <c r="Q242" s="14" t="s">
        <v>145</v>
      </c>
      <c r="R242" s="14" t="s">
        <v>35</v>
      </c>
      <c r="S242" s="38" t="s">
        <v>37</v>
      </c>
      <c r="T242" s="14" t="s">
        <v>39</v>
      </c>
      <c r="U242" s="14" t="s">
        <v>41</v>
      </c>
      <c r="V242" s="83"/>
      <c r="W242" s="84" t="s">
        <v>30</v>
      </c>
      <c r="X242" s="84" t="s">
        <v>31</v>
      </c>
      <c r="Y242" s="83"/>
      <c r="Z242" s="83"/>
      <c r="AA242" s="83"/>
      <c r="AB242" s="83"/>
      <c r="AC242" s="83"/>
      <c r="AD242" s="83"/>
      <c r="AE242" s="83"/>
    </row>
    <row r="243" spans="1:31" ht="13.5" thickBot="1">
      <c r="A243" s="18"/>
      <c r="B243" s="18" t="s">
        <v>48</v>
      </c>
      <c r="C243" s="18" t="s">
        <v>27</v>
      </c>
      <c r="D243" s="18" t="s">
        <v>47</v>
      </c>
      <c r="E243" s="18" t="s">
        <v>29</v>
      </c>
      <c r="F243" s="18" t="s">
        <v>44</v>
      </c>
      <c r="G243" s="18" t="s">
        <v>45</v>
      </c>
      <c r="H243" s="23" t="s">
        <v>137</v>
      </c>
      <c r="I243" s="18" t="s">
        <v>139</v>
      </c>
      <c r="J243" s="18" t="s">
        <v>146</v>
      </c>
      <c r="K243" s="18" t="s">
        <v>136</v>
      </c>
      <c r="L243" s="18" t="s">
        <v>134</v>
      </c>
      <c r="M243" s="18" t="s">
        <v>161</v>
      </c>
      <c r="N243" s="18" t="s">
        <v>32</v>
      </c>
      <c r="O243" s="18" t="s">
        <v>34</v>
      </c>
      <c r="P243" s="18" t="s">
        <v>133</v>
      </c>
      <c r="Q243" s="48" t="s">
        <v>144</v>
      </c>
      <c r="R243" s="18" t="s">
        <v>36</v>
      </c>
      <c r="S243" s="39" t="s">
        <v>38</v>
      </c>
      <c r="T243" s="18" t="s">
        <v>40</v>
      </c>
      <c r="U243" s="18" t="s">
        <v>42</v>
      </c>
      <c r="V243" s="83"/>
      <c r="W243" s="85" t="s">
        <v>146</v>
      </c>
      <c r="X243" s="85" t="s">
        <v>32</v>
      </c>
      <c r="Y243" s="83"/>
      <c r="Z243" s="83"/>
      <c r="AA243" s="83"/>
      <c r="AB243" s="83"/>
      <c r="AC243" s="83"/>
      <c r="AD243" s="83"/>
      <c r="AE243" s="83"/>
    </row>
    <row r="244" spans="1:31" ht="13.5" thickBot="1">
      <c r="A244" s="26" t="s">
        <v>22</v>
      </c>
      <c r="B244" s="27"/>
      <c r="C244" s="27"/>
      <c r="D244" s="27"/>
      <c r="E244" s="27"/>
      <c r="F244" s="27"/>
      <c r="G244" s="27"/>
      <c r="H244" s="29"/>
      <c r="I244" s="29">
        <f>I246+I247+I248+I249+I250+I251+I252+I253+I254</f>
        <v>1632000</v>
      </c>
      <c r="J244" s="29">
        <f>J245+J246+J247+J248+J249+J250+J251+J252+J253+J254</f>
        <v>8006400</v>
      </c>
      <c r="K244" s="27"/>
      <c r="L244" s="27"/>
      <c r="M244" s="27"/>
      <c r="N244" s="29"/>
      <c r="O244" s="29"/>
      <c r="P244" s="27"/>
      <c r="Q244" s="33"/>
      <c r="R244" s="33"/>
      <c r="S244" s="33"/>
      <c r="T244" s="33"/>
      <c r="U244" s="30">
        <f>H244+I244+J244+N244+O244</f>
        <v>9638400</v>
      </c>
      <c r="V244" s="83"/>
      <c r="W244" s="86">
        <f>W245+W246+W247+W248+W249+W250+W251+W252+W253+W254</f>
        <v>6373600</v>
      </c>
      <c r="X244" s="86">
        <f>X246+X247+X248+X249+X250+X251+X252+X253+X254</f>
        <v>1940400</v>
      </c>
      <c r="Y244" s="83"/>
      <c r="Z244" s="83"/>
      <c r="AA244" s="83"/>
      <c r="AB244" s="83"/>
      <c r="AC244" s="83"/>
      <c r="AD244" s="83"/>
      <c r="AE244" s="83"/>
    </row>
    <row r="245" spans="1:31">
      <c r="A245" s="19" t="s">
        <v>150</v>
      </c>
      <c r="B245" s="19"/>
      <c r="C245" s="19"/>
      <c r="D245" s="19"/>
      <c r="E245" s="19"/>
      <c r="F245" s="19"/>
      <c r="G245" s="19"/>
      <c r="H245" s="25"/>
      <c r="I245" s="25"/>
      <c r="J245" s="19">
        <v>20000</v>
      </c>
      <c r="K245" s="19"/>
      <c r="L245" s="19"/>
      <c r="M245" s="19"/>
      <c r="N245" s="25"/>
      <c r="O245" s="25"/>
      <c r="P245" s="19"/>
      <c r="Q245" s="25"/>
      <c r="R245" s="25"/>
      <c r="S245" s="25"/>
      <c r="T245" s="25"/>
      <c r="U245" s="44">
        <f t="shared" ref="U245:U254" si="8">H245+I245+J245+N245+O245</f>
        <v>20000</v>
      </c>
      <c r="V245" s="83"/>
      <c r="W245" s="87">
        <v>60000</v>
      </c>
      <c r="X245" s="87"/>
      <c r="Y245" s="83"/>
      <c r="Z245" s="83"/>
      <c r="AA245" s="83"/>
      <c r="AB245" s="83"/>
      <c r="AC245" s="83"/>
      <c r="AD245" s="83"/>
      <c r="AE245" s="83"/>
    </row>
    <row r="246" spans="1:31">
      <c r="A246" s="4" t="s">
        <v>102</v>
      </c>
      <c r="B246" s="4"/>
      <c r="C246" s="4"/>
      <c r="D246" s="4"/>
      <c r="E246" s="4"/>
      <c r="F246" s="4"/>
      <c r="G246" s="4"/>
      <c r="H246" s="4"/>
      <c r="I246" s="4">
        <v>144000</v>
      </c>
      <c r="J246" s="4">
        <f>772800+20000</f>
        <v>792800</v>
      </c>
      <c r="K246" s="4"/>
      <c r="L246" s="4"/>
      <c r="M246" s="4"/>
      <c r="N246" s="4"/>
      <c r="O246" s="8"/>
      <c r="P246" s="4"/>
      <c r="Q246" s="4"/>
      <c r="R246" s="4"/>
      <c r="S246" s="4"/>
      <c r="T246" s="4"/>
      <c r="U246" s="45">
        <f t="shared" si="8"/>
        <v>936800</v>
      </c>
      <c r="V246" s="83"/>
      <c r="W246" s="88">
        <v>627200</v>
      </c>
      <c r="X246" s="88">
        <v>184800</v>
      </c>
      <c r="Y246" s="83"/>
      <c r="Z246" s="83"/>
      <c r="AA246" s="83"/>
      <c r="AB246" s="83"/>
      <c r="AC246" s="83"/>
      <c r="AD246" s="83"/>
      <c r="AE246" s="83"/>
    </row>
    <row r="247" spans="1:31">
      <c r="A247" s="4" t="s">
        <v>103</v>
      </c>
      <c r="B247" s="4"/>
      <c r="C247" s="4"/>
      <c r="D247" s="4"/>
      <c r="E247" s="4"/>
      <c r="F247" s="4"/>
      <c r="G247" s="4"/>
      <c r="H247" s="4"/>
      <c r="I247" s="4">
        <v>144000</v>
      </c>
      <c r="J247" s="4">
        <f>806400+20000</f>
        <v>826400</v>
      </c>
      <c r="K247" s="4"/>
      <c r="L247" s="4"/>
      <c r="M247" s="4"/>
      <c r="N247" s="4"/>
      <c r="O247" s="8"/>
      <c r="P247" s="4"/>
      <c r="Q247" s="4"/>
      <c r="R247" s="4"/>
      <c r="S247" s="4"/>
      <c r="T247" s="4"/>
      <c r="U247" s="45">
        <f t="shared" si="8"/>
        <v>970400</v>
      </c>
      <c r="V247" s="83"/>
      <c r="W247" s="88">
        <v>653600</v>
      </c>
      <c r="X247" s="88">
        <v>211200</v>
      </c>
      <c r="Y247" s="83"/>
      <c r="Z247" s="83"/>
      <c r="AA247" s="83"/>
      <c r="AB247" s="83"/>
      <c r="AC247" s="83"/>
      <c r="AD247" s="83"/>
      <c r="AE247" s="83"/>
    </row>
    <row r="248" spans="1:31">
      <c r="A248" s="4" t="s">
        <v>104</v>
      </c>
      <c r="B248" s="4"/>
      <c r="C248" s="4"/>
      <c r="D248" s="4"/>
      <c r="E248" s="4"/>
      <c r="F248" s="4"/>
      <c r="G248" s="4"/>
      <c r="H248" s="4"/>
      <c r="I248" s="4">
        <v>336000</v>
      </c>
      <c r="J248" s="4">
        <f>1232000+20000</f>
        <v>1252000</v>
      </c>
      <c r="K248" s="4"/>
      <c r="L248" s="4"/>
      <c r="M248" s="4"/>
      <c r="N248" s="4"/>
      <c r="O248" s="8"/>
      <c r="P248" s="4"/>
      <c r="Q248" s="4"/>
      <c r="R248" s="4"/>
      <c r="S248" s="4"/>
      <c r="T248" s="4"/>
      <c r="U248" s="45">
        <f t="shared" si="8"/>
        <v>1588000</v>
      </c>
      <c r="V248" s="83"/>
      <c r="W248" s="88">
        <v>988000</v>
      </c>
      <c r="X248" s="88">
        <v>303600</v>
      </c>
      <c r="Y248" s="83"/>
      <c r="Z248" s="83"/>
      <c r="AA248" s="83"/>
      <c r="AB248" s="83"/>
      <c r="AC248" s="83"/>
      <c r="AD248" s="83"/>
      <c r="AE248" s="83"/>
    </row>
    <row r="249" spans="1:31">
      <c r="A249" s="4" t="s">
        <v>105</v>
      </c>
      <c r="B249" s="4"/>
      <c r="C249" s="4"/>
      <c r="D249" s="4"/>
      <c r="E249" s="4"/>
      <c r="F249" s="4"/>
      <c r="G249" s="4"/>
      <c r="H249" s="4"/>
      <c r="I249" s="4">
        <v>144000</v>
      </c>
      <c r="J249" s="4">
        <f>873600+20000</f>
        <v>893600</v>
      </c>
      <c r="K249" s="4"/>
      <c r="L249" s="4"/>
      <c r="M249" s="4"/>
      <c r="N249" s="4"/>
      <c r="O249" s="8"/>
      <c r="P249" s="4"/>
      <c r="Q249" s="4"/>
      <c r="R249" s="4"/>
      <c r="S249" s="4"/>
      <c r="T249" s="4"/>
      <c r="U249" s="45">
        <f t="shared" si="8"/>
        <v>1037600</v>
      </c>
      <c r="V249" s="83"/>
      <c r="W249" s="88">
        <v>706400</v>
      </c>
      <c r="X249" s="88">
        <v>224400</v>
      </c>
      <c r="Y249" s="83"/>
      <c r="Z249" s="83"/>
      <c r="AA249" s="83"/>
      <c r="AB249" s="83"/>
      <c r="AC249" s="83"/>
      <c r="AD249" s="83"/>
      <c r="AE249" s="83"/>
    </row>
    <row r="250" spans="1:31">
      <c r="A250" s="4" t="s">
        <v>106</v>
      </c>
      <c r="B250" s="4"/>
      <c r="C250" s="4"/>
      <c r="D250" s="4"/>
      <c r="E250" s="4"/>
      <c r="F250" s="4"/>
      <c r="G250" s="4"/>
      <c r="H250" s="4"/>
      <c r="I250" s="4">
        <v>240000</v>
      </c>
      <c r="J250" s="4">
        <f>918400+20000</f>
        <v>938400</v>
      </c>
      <c r="K250" s="4"/>
      <c r="L250" s="4"/>
      <c r="M250" s="4"/>
      <c r="N250" s="4"/>
      <c r="O250" s="8"/>
      <c r="P250" s="4"/>
      <c r="Q250" s="4"/>
      <c r="R250" s="4"/>
      <c r="S250" s="4"/>
      <c r="T250" s="4"/>
      <c r="U250" s="45">
        <f t="shared" si="8"/>
        <v>1178400</v>
      </c>
      <c r="V250" s="83"/>
      <c r="W250" s="88">
        <v>741600</v>
      </c>
      <c r="X250" s="88">
        <v>237600</v>
      </c>
      <c r="Y250" s="83"/>
      <c r="Z250" s="83"/>
      <c r="AA250" s="83"/>
      <c r="AB250" s="83"/>
      <c r="AC250" s="83"/>
      <c r="AD250" s="83"/>
      <c r="AE250" s="83"/>
    </row>
    <row r="251" spans="1:31">
      <c r="A251" s="4" t="s">
        <v>107</v>
      </c>
      <c r="B251" s="4"/>
      <c r="C251" s="4"/>
      <c r="D251" s="4"/>
      <c r="E251" s="4"/>
      <c r="F251" s="4"/>
      <c r="G251" s="4"/>
      <c r="H251" s="4"/>
      <c r="I251" s="4">
        <v>288000</v>
      </c>
      <c r="J251" s="4">
        <f>1008000+20000</f>
        <v>1028000</v>
      </c>
      <c r="K251" s="4"/>
      <c r="L251" s="4"/>
      <c r="M251" s="4"/>
      <c r="N251" s="4"/>
      <c r="O251" s="8"/>
      <c r="P251" s="4"/>
      <c r="Q251" s="4"/>
      <c r="R251" s="4"/>
      <c r="S251" s="4"/>
      <c r="T251" s="4"/>
      <c r="U251" s="45">
        <f t="shared" si="8"/>
        <v>1316000</v>
      </c>
      <c r="V251" s="83"/>
      <c r="W251" s="88">
        <v>812000</v>
      </c>
      <c r="X251" s="88">
        <v>237600</v>
      </c>
      <c r="Y251" s="83"/>
      <c r="Z251" s="83"/>
      <c r="AA251" s="83"/>
      <c r="AB251" s="83"/>
      <c r="AC251" s="83"/>
      <c r="AD251" s="83"/>
      <c r="AE251" s="83"/>
    </row>
    <row r="252" spans="1:31">
      <c r="A252" s="4" t="s">
        <v>108</v>
      </c>
      <c r="B252" s="4"/>
      <c r="C252" s="4"/>
      <c r="D252" s="4"/>
      <c r="E252" s="4"/>
      <c r="F252" s="4"/>
      <c r="G252" s="4"/>
      <c r="H252" s="4"/>
      <c r="I252" s="4">
        <v>192000</v>
      </c>
      <c r="J252" s="4">
        <f>806400+20000</f>
        <v>826400</v>
      </c>
      <c r="K252" s="4"/>
      <c r="L252" s="4"/>
      <c r="M252" s="4"/>
      <c r="N252" s="4"/>
      <c r="O252" s="8"/>
      <c r="P252" s="4"/>
      <c r="Q252" s="4"/>
      <c r="R252" s="4"/>
      <c r="S252" s="4"/>
      <c r="T252" s="4"/>
      <c r="U252" s="45">
        <f t="shared" si="8"/>
        <v>1018400</v>
      </c>
      <c r="V252" s="83"/>
      <c r="W252" s="88">
        <v>653600</v>
      </c>
      <c r="X252" s="88">
        <v>198000</v>
      </c>
      <c r="Y252" s="83"/>
      <c r="Z252" s="83"/>
      <c r="AA252" s="83"/>
      <c r="AB252" s="83"/>
      <c r="AC252" s="83"/>
      <c r="AD252" s="83"/>
      <c r="AE252" s="83"/>
    </row>
    <row r="253" spans="1:31">
      <c r="A253" s="4" t="s">
        <v>109</v>
      </c>
      <c r="B253" s="4"/>
      <c r="C253" s="4"/>
      <c r="D253" s="4"/>
      <c r="E253" s="4"/>
      <c r="F253" s="4"/>
      <c r="G253" s="4"/>
      <c r="H253" s="4"/>
      <c r="I253" s="4">
        <v>96000</v>
      </c>
      <c r="J253" s="4">
        <f>772800+20000</f>
        <v>792800</v>
      </c>
      <c r="K253" s="4"/>
      <c r="L253" s="4"/>
      <c r="M253" s="4"/>
      <c r="N253" s="4"/>
      <c r="O253" s="8"/>
      <c r="P253" s="4"/>
      <c r="Q253" s="4"/>
      <c r="R253" s="4"/>
      <c r="S253" s="4"/>
      <c r="T253" s="4"/>
      <c r="U253" s="45">
        <f t="shared" si="8"/>
        <v>888800</v>
      </c>
      <c r="V253" s="83"/>
      <c r="W253" s="88">
        <v>627200</v>
      </c>
      <c r="X253" s="88">
        <v>198000</v>
      </c>
      <c r="Y253" s="83"/>
      <c r="Z253" s="83"/>
      <c r="AA253" s="83"/>
      <c r="AB253" s="83"/>
      <c r="AC253" s="83"/>
      <c r="AD253" s="83"/>
      <c r="AE253" s="83"/>
    </row>
    <row r="254" spans="1:31">
      <c r="A254" s="4" t="s">
        <v>110</v>
      </c>
      <c r="B254" s="4"/>
      <c r="C254" s="4"/>
      <c r="D254" s="4"/>
      <c r="E254" s="4"/>
      <c r="F254" s="4"/>
      <c r="G254" s="4"/>
      <c r="H254" s="4"/>
      <c r="I254" s="4">
        <v>48000</v>
      </c>
      <c r="J254" s="4">
        <f>616000+20000</f>
        <v>636000</v>
      </c>
      <c r="K254" s="4"/>
      <c r="L254" s="4"/>
      <c r="M254" s="4"/>
      <c r="N254" s="4"/>
      <c r="O254" s="8"/>
      <c r="P254" s="4"/>
      <c r="Q254" s="4"/>
      <c r="R254" s="4"/>
      <c r="S254" s="4"/>
      <c r="T254" s="4"/>
      <c r="U254" s="45">
        <f t="shared" si="8"/>
        <v>684000</v>
      </c>
      <c r="V254" s="83"/>
      <c r="W254" s="88">
        <v>504000</v>
      </c>
      <c r="X254" s="88">
        <v>145200</v>
      </c>
      <c r="Y254" s="83"/>
      <c r="Z254" s="83"/>
      <c r="AA254" s="83"/>
      <c r="AB254" s="83"/>
      <c r="AC254" s="83"/>
      <c r="AD254" s="83"/>
      <c r="AE254" s="83"/>
    </row>
    <row r="255" spans="1:31">
      <c r="J255" s="5"/>
      <c r="N255" s="10"/>
      <c r="O255" s="10"/>
      <c r="U255" s="10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</row>
    <row r="256" spans="1:31" ht="21.75">
      <c r="A256" s="37" t="s">
        <v>152</v>
      </c>
      <c r="B256" s="37"/>
      <c r="C256" s="37"/>
      <c r="D256" s="37"/>
      <c r="E256" s="37"/>
      <c r="F256" s="37"/>
      <c r="G256" s="37"/>
      <c r="H256" s="51"/>
      <c r="I256" s="37"/>
      <c r="J256" s="37"/>
      <c r="K256" s="37"/>
      <c r="L256" s="37"/>
      <c r="M256" s="37"/>
      <c r="N256" s="51"/>
      <c r="O256" s="37"/>
      <c r="P256" s="37"/>
      <c r="Q256" s="37"/>
      <c r="R256" s="37"/>
      <c r="S256" s="37"/>
      <c r="T256" s="37"/>
      <c r="U256" s="49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</row>
    <row r="257" spans="1:31" ht="16.5">
      <c r="A257" s="59" t="s">
        <v>153</v>
      </c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</row>
    <row r="258" spans="1:31" ht="16.5">
      <c r="A258" s="59" t="s">
        <v>156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</row>
    <row r="259" spans="1:31" ht="16.5">
      <c r="A259" s="59" t="s">
        <v>154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</row>
    <row r="260" spans="1:31" ht="16.5">
      <c r="A260" s="59" t="s">
        <v>157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</row>
    <row r="261" spans="1:31" ht="16.5">
      <c r="A261" s="59" t="s">
        <v>155</v>
      </c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</row>
    <row r="262" spans="1:31" ht="16.5">
      <c r="A262" s="59" t="s">
        <v>158</v>
      </c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</row>
    <row r="263" spans="1:31" ht="16.5">
      <c r="A263" s="59" t="s">
        <v>147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</row>
    <row r="264" spans="1:31" ht="16.5">
      <c r="A264" s="59" t="s">
        <v>174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</row>
    <row r="265" spans="1:31" ht="16.5">
      <c r="A265" s="59" t="s">
        <v>160</v>
      </c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</row>
    <row r="266" spans="1:31" ht="16.5">
      <c r="A266" s="59" t="s">
        <v>177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</row>
    <row r="267" spans="1:31" ht="16.5">
      <c r="A267" s="59" t="s">
        <v>176</v>
      </c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</row>
    <row r="268" spans="1:31"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</row>
    <row r="269" spans="1:31"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</row>
    <row r="270" spans="1:31"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</row>
    <row r="271" spans="1:31"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</row>
    <row r="272" spans="1:31"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</row>
    <row r="273" spans="1:31"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</row>
    <row r="274" spans="1:31"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</row>
    <row r="275" spans="1:31"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</row>
    <row r="276" spans="1:31">
      <c r="A276" s="6" t="s">
        <v>8</v>
      </c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</row>
    <row r="277" spans="1:31">
      <c r="A277" s="14" t="s">
        <v>0</v>
      </c>
      <c r="B277" s="14" t="s">
        <v>46</v>
      </c>
      <c r="C277" s="14" t="s">
        <v>26</v>
      </c>
      <c r="D277" s="14" t="s">
        <v>46</v>
      </c>
      <c r="E277" s="14" t="s">
        <v>28</v>
      </c>
      <c r="F277" s="14" t="s">
        <v>43</v>
      </c>
      <c r="G277" s="14" t="s">
        <v>43</v>
      </c>
      <c r="H277" s="14" t="s">
        <v>14</v>
      </c>
      <c r="I277" s="14" t="s">
        <v>138</v>
      </c>
      <c r="J277" s="14" t="s">
        <v>30</v>
      </c>
      <c r="K277" s="14" t="s">
        <v>135</v>
      </c>
      <c r="L277" s="14" t="s">
        <v>13</v>
      </c>
      <c r="M277" s="14" t="s">
        <v>13</v>
      </c>
      <c r="N277" s="14" t="s">
        <v>31</v>
      </c>
      <c r="O277" s="14" t="s">
        <v>33</v>
      </c>
      <c r="P277" s="14" t="s">
        <v>33</v>
      </c>
      <c r="Q277" s="14" t="s">
        <v>145</v>
      </c>
      <c r="R277" s="14" t="s">
        <v>35</v>
      </c>
      <c r="S277" s="38" t="s">
        <v>37</v>
      </c>
      <c r="T277" s="14" t="s">
        <v>39</v>
      </c>
      <c r="U277" s="14" t="s">
        <v>41</v>
      </c>
      <c r="V277" s="83"/>
      <c r="W277" s="84" t="s">
        <v>30</v>
      </c>
      <c r="X277" s="84" t="s">
        <v>31</v>
      </c>
      <c r="Y277" s="83"/>
      <c r="Z277" s="83"/>
      <c r="AA277" s="83"/>
      <c r="AB277" s="83"/>
      <c r="AC277" s="83"/>
      <c r="AD277" s="83"/>
      <c r="AE277" s="83"/>
    </row>
    <row r="278" spans="1:31" ht="13.5" thickBot="1">
      <c r="A278" s="18"/>
      <c r="B278" s="18" t="s">
        <v>48</v>
      </c>
      <c r="C278" s="18" t="s">
        <v>27</v>
      </c>
      <c r="D278" s="18" t="s">
        <v>47</v>
      </c>
      <c r="E278" s="18" t="s">
        <v>29</v>
      </c>
      <c r="F278" s="18" t="s">
        <v>44</v>
      </c>
      <c r="G278" s="18" t="s">
        <v>45</v>
      </c>
      <c r="H278" s="23" t="s">
        <v>137</v>
      </c>
      <c r="I278" s="18" t="s">
        <v>139</v>
      </c>
      <c r="J278" s="18" t="s">
        <v>146</v>
      </c>
      <c r="K278" s="18" t="s">
        <v>136</v>
      </c>
      <c r="L278" s="18" t="s">
        <v>134</v>
      </c>
      <c r="M278" s="18" t="s">
        <v>161</v>
      </c>
      <c r="N278" s="18" t="s">
        <v>32</v>
      </c>
      <c r="O278" s="18" t="s">
        <v>34</v>
      </c>
      <c r="P278" s="18" t="s">
        <v>133</v>
      </c>
      <c r="Q278" s="48" t="s">
        <v>144</v>
      </c>
      <c r="R278" s="18" t="s">
        <v>36</v>
      </c>
      <c r="S278" s="39" t="s">
        <v>38</v>
      </c>
      <c r="T278" s="18" t="s">
        <v>40</v>
      </c>
      <c r="U278" s="18" t="s">
        <v>42</v>
      </c>
      <c r="V278" s="83"/>
      <c r="W278" s="85" t="s">
        <v>146</v>
      </c>
      <c r="X278" s="85" t="s">
        <v>32</v>
      </c>
      <c r="Y278" s="83"/>
      <c r="Z278" s="83"/>
      <c r="AA278" s="83"/>
      <c r="AB278" s="83"/>
      <c r="AC278" s="83"/>
      <c r="AD278" s="83"/>
      <c r="AE278" s="83"/>
    </row>
    <row r="279" spans="1:31" ht="13.5" thickBot="1">
      <c r="A279" s="26" t="s">
        <v>23</v>
      </c>
      <c r="B279" s="27"/>
      <c r="C279" s="27"/>
      <c r="D279" s="27"/>
      <c r="E279" s="27"/>
      <c r="F279" s="27"/>
      <c r="G279" s="27"/>
      <c r="H279" s="29"/>
      <c r="I279" s="29">
        <f>I281+I282+I283+I284+I285+I286+I287+I288</f>
        <v>2496000</v>
      </c>
      <c r="J279" s="29">
        <f>J280+J281+J282+J283+J284+J285+J286+J287+J288</f>
        <v>5892000</v>
      </c>
      <c r="K279" s="27"/>
      <c r="L279" s="27"/>
      <c r="M279" s="27"/>
      <c r="N279" s="29"/>
      <c r="O279" s="29"/>
      <c r="P279" s="27"/>
      <c r="Q279" s="33"/>
      <c r="R279" s="33"/>
      <c r="S279" s="33"/>
      <c r="T279" s="33"/>
      <c r="U279" s="30">
        <f>H279+I279+J279+N279+O279</f>
        <v>8388000</v>
      </c>
      <c r="V279" s="83"/>
      <c r="W279" s="86">
        <f>W280+W281+W282+W283+W284+W285+W286+W287+W288</f>
        <v>4708000</v>
      </c>
      <c r="X279" s="86">
        <f>X281+X282+X283+X284+X285+X286+X287+X288</f>
        <v>1372800</v>
      </c>
      <c r="Y279" s="83"/>
      <c r="Z279" s="83"/>
      <c r="AA279" s="83"/>
      <c r="AB279" s="83"/>
      <c r="AC279" s="83"/>
      <c r="AD279" s="83"/>
      <c r="AE279" s="83"/>
    </row>
    <row r="280" spans="1:31">
      <c r="A280" s="19" t="s">
        <v>151</v>
      </c>
      <c r="B280" s="19"/>
      <c r="C280" s="19"/>
      <c r="D280" s="19"/>
      <c r="E280" s="19"/>
      <c r="F280" s="19"/>
      <c r="G280" s="19"/>
      <c r="H280" s="25"/>
      <c r="I280" s="25"/>
      <c r="J280" s="19">
        <v>20000</v>
      </c>
      <c r="K280" s="19"/>
      <c r="L280" s="19"/>
      <c r="M280" s="19"/>
      <c r="N280" s="25"/>
      <c r="O280" s="25"/>
      <c r="P280" s="19"/>
      <c r="Q280" s="25"/>
      <c r="R280" s="25"/>
      <c r="S280" s="25"/>
      <c r="T280" s="25"/>
      <c r="U280" s="44">
        <f t="shared" ref="U280:U288" si="9">H280+I280+J280+N280+O280</f>
        <v>20000</v>
      </c>
      <c r="V280" s="83"/>
      <c r="W280" s="87">
        <v>60000</v>
      </c>
      <c r="X280" s="87"/>
      <c r="Y280" s="83"/>
      <c r="Z280" s="83"/>
      <c r="AA280" s="83"/>
      <c r="AB280" s="83"/>
      <c r="AC280" s="83"/>
      <c r="AD280" s="83"/>
      <c r="AE280" s="83"/>
    </row>
    <row r="281" spans="1:31">
      <c r="A281" s="4" t="s">
        <v>111</v>
      </c>
      <c r="B281" s="4"/>
      <c r="C281" s="4"/>
      <c r="D281" s="4"/>
      <c r="E281" s="4"/>
      <c r="F281" s="4"/>
      <c r="G281" s="4"/>
      <c r="H281" s="4"/>
      <c r="I281" s="4">
        <v>480000</v>
      </c>
      <c r="J281" s="4">
        <f>1153600+20000</f>
        <v>1173600</v>
      </c>
      <c r="K281" s="4"/>
      <c r="L281" s="4"/>
      <c r="M281" s="4"/>
      <c r="N281" s="4"/>
      <c r="O281" s="8"/>
      <c r="P281" s="4"/>
      <c r="Q281" s="4"/>
      <c r="R281" s="4"/>
      <c r="S281" s="4"/>
      <c r="T281" s="4"/>
      <c r="U281" s="45">
        <f t="shared" si="9"/>
        <v>1653600</v>
      </c>
      <c r="V281" s="83"/>
      <c r="W281" s="88">
        <v>926400</v>
      </c>
      <c r="X281" s="88">
        <v>277200</v>
      </c>
      <c r="Y281" s="83"/>
      <c r="Z281" s="83"/>
      <c r="AA281" s="83"/>
      <c r="AB281" s="83"/>
      <c r="AC281" s="83"/>
      <c r="AD281" s="83"/>
      <c r="AE281" s="83"/>
    </row>
    <row r="282" spans="1:31">
      <c r="A282" s="4" t="s">
        <v>112</v>
      </c>
      <c r="B282" s="4"/>
      <c r="C282" s="4"/>
      <c r="D282" s="4"/>
      <c r="E282" s="4"/>
      <c r="F282" s="4"/>
      <c r="G282" s="4"/>
      <c r="H282" s="4"/>
      <c r="I282" s="4">
        <v>480000</v>
      </c>
      <c r="J282" s="4">
        <f>672000+20000</f>
        <v>692000</v>
      </c>
      <c r="K282" s="4"/>
      <c r="L282" s="4"/>
      <c r="M282" s="4"/>
      <c r="N282" s="4"/>
      <c r="O282" s="8"/>
      <c r="P282" s="4"/>
      <c r="Q282" s="4"/>
      <c r="R282" s="4"/>
      <c r="S282" s="4"/>
      <c r="T282" s="4"/>
      <c r="U282" s="45">
        <f t="shared" si="9"/>
        <v>1172000</v>
      </c>
      <c r="V282" s="83"/>
      <c r="W282" s="88">
        <v>548000</v>
      </c>
      <c r="X282" s="88">
        <v>158400</v>
      </c>
      <c r="Y282" s="83"/>
      <c r="Z282" s="83"/>
      <c r="AA282" s="83"/>
      <c r="AB282" s="83"/>
      <c r="AC282" s="83"/>
      <c r="AD282" s="83"/>
      <c r="AE282" s="83"/>
    </row>
    <row r="283" spans="1:31">
      <c r="A283" s="4" t="s">
        <v>141</v>
      </c>
      <c r="B283" s="4"/>
      <c r="C283" s="4"/>
      <c r="D283" s="4"/>
      <c r="E283" s="4"/>
      <c r="F283" s="4"/>
      <c r="G283" s="4"/>
      <c r="H283" s="4"/>
      <c r="I283" s="4">
        <v>336000</v>
      </c>
      <c r="J283" s="4">
        <f>884800+20000</f>
        <v>904800</v>
      </c>
      <c r="K283" s="4"/>
      <c r="L283" s="4"/>
      <c r="M283" s="4"/>
      <c r="N283" s="4"/>
      <c r="O283" s="8"/>
      <c r="P283" s="4"/>
      <c r="Q283" s="4"/>
      <c r="R283" s="4"/>
      <c r="S283" s="4"/>
      <c r="T283" s="4"/>
      <c r="U283" s="45">
        <f t="shared" si="9"/>
        <v>1240800</v>
      </c>
      <c r="V283" s="83"/>
      <c r="W283" s="88">
        <v>715200</v>
      </c>
      <c r="X283" s="88">
        <v>211200</v>
      </c>
      <c r="Y283" s="83"/>
      <c r="Z283" s="83"/>
      <c r="AA283" s="83"/>
      <c r="AB283" s="83"/>
      <c r="AC283" s="83"/>
      <c r="AD283" s="83"/>
      <c r="AE283" s="83"/>
    </row>
    <row r="284" spans="1:31">
      <c r="A284" s="4" t="s">
        <v>113</v>
      </c>
      <c r="B284" s="4"/>
      <c r="C284" s="4"/>
      <c r="D284" s="4"/>
      <c r="E284" s="4"/>
      <c r="F284" s="4"/>
      <c r="G284" s="4"/>
      <c r="H284" s="4"/>
      <c r="I284" s="4">
        <v>192000</v>
      </c>
      <c r="J284" s="4">
        <f>683200+20000</f>
        <v>703200</v>
      </c>
      <c r="K284" s="4"/>
      <c r="L284" s="4"/>
      <c r="M284" s="4"/>
      <c r="N284" s="4"/>
      <c r="O284" s="8"/>
      <c r="P284" s="4"/>
      <c r="Q284" s="4"/>
      <c r="R284" s="4"/>
      <c r="S284" s="4"/>
      <c r="T284" s="4"/>
      <c r="U284" s="45">
        <f t="shared" si="9"/>
        <v>895200</v>
      </c>
      <c r="V284" s="83"/>
      <c r="W284" s="88">
        <v>556800</v>
      </c>
      <c r="X284" s="88">
        <v>171600</v>
      </c>
      <c r="Y284" s="83"/>
      <c r="Z284" s="83"/>
      <c r="AA284" s="83"/>
      <c r="AB284" s="83"/>
      <c r="AC284" s="83"/>
      <c r="AD284" s="83"/>
      <c r="AE284" s="83"/>
    </row>
    <row r="285" spans="1:31">
      <c r="A285" s="4" t="s">
        <v>114</v>
      </c>
      <c r="B285" s="4"/>
      <c r="C285" s="4"/>
      <c r="D285" s="4"/>
      <c r="E285" s="4"/>
      <c r="F285" s="4"/>
      <c r="G285" s="4"/>
      <c r="H285" s="4"/>
      <c r="I285" s="4">
        <v>240000</v>
      </c>
      <c r="J285" s="4">
        <f>896000+20000</f>
        <v>916000</v>
      </c>
      <c r="K285" s="4"/>
      <c r="L285" s="4"/>
      <c r="M285" s="4"/>
      <c r="N285" s="4"/>
      <c r="O285" s="8"/>
      <c r="P285" s="4"/>
      <c r="Q285" s="4"/>
      <c r="R285" s="4"/>
      <c r="S285" s="4"/>
      <c r="T285" s="4"/>
      <c r="U285" s="45">
        <f t="shared" si="9"/>
        <v>1156000</v>
      </c>
      <c r="V285" s="83"/>
      <c r="W285" s="88">
        <v>724000</v>
      </c>
      <c r="X285" s="88">
        <v>211200</v>
      </c>
      <c r="Y285" s="83"/>
      <c r="Z285" s="83"/>
      <c r="AA285" s="83"/>
      <c r="AB285" s="83"/>
      <c r="AC285" s="83"/>
      <c r="AD285" s="83"/>
      <c r="AE285" s="83"/>
    </row>
    <row r="286" spans="1:31">
      <c r="A286" s="4" t="s">
        <v>115</v>
      </c>
      <c r="B286" s="4"/>
      <c r="C286" s="4"/>
      <c r="D286" s="4"/>
      <c r="E286" s="4"/>
      <c r="F286" s="4"/>
      <c r="G286" s="4"/>
      <c r="H286" s="4"/>
      <c r="I286" s="4">
        <v>48000</v>
      </c>
      <c r="J286" s="4">
        <f>257600+20000</f>
        <v>277600</v>
      </c>
      <c r="K286" s="4"/>
      <c r="L286" s="4"/>
      <c r="M286" s="4"/>
      <c r="N286" s="4"/>
      <c r="O286" s="8"/>
      <c r="P286" s="4"/>
      <c r="Q286" s="4"/>
      <c r="R286" s="4"/>
      <c r="S286" s="4"/>
      <c r="T286" s="4"/>
      <c r="U286" s="45">
        <f t="shared" si="9"/>
        <v>325600</v>
      </c>
      <c r="V286" s="83"/>
      <c r="W286" s="88">
        <v>222400</v>
      </c>
      <c r="X286" s="88">
        <v>66000</v>
      </c>
      <c r="Y286" s="83"/>
      <c r="Z286" s="83"/>
      <c r="AA286" s="83"/>
      <c r="AB286" s="83"/>
      <c r="AC286" s="83"/>
      <c r="AD286" s="83"/>
      <c r="AE286" s="83"/>
    </row>
    <row r="287" spans="1:31">
      <c r="A287" s="4" t="s">
        <v>116</v>
      </c>
      <c r="B287" s="4"/>
      <c r="C287" s="4"/>
      <c r="D287" s="4"/>
      <c r="E287" s="4"/>
      <c r="F287" s="4"/>
      <c r="G287" s="4"/>
      <c r="H287" s="4"/>
      <c r="I287" s="4">
        <v>240000</v>
      </c>
      <c r="J287" s="4">
        <f>280000+20000</f>
        <v>300000</v>
      </c>
      <c r="K287" s="4"/>
      <c r="L287" s="4"/>
      <c r="M287" s="4"/>
      <c r="N287" s="4"/>
      <c r="O287" s="8"/>
      <c r="P287" s="4"/>
      <c r="Q287" s="4"/>
      <c r="R287" s="4"/>
      <c r="S287" s="4"/>
      <c r="T287" s="4"/>
      <c r="U287" s="45">
        <f t="shared" si="9"/>
        <v>540000</v>
      </c>
      <c r="V287" s="83"/>
      <c r="W287" s="88">
        <v>240000</v>
      </c>
      <c r="X287" s="88">
        <v>66000</v>
      </c>
      <c r="Y287" s="83"/>
      <c r="Z287" s="83"/>
      <c r="AA287" s="83"/>
      <c r="AB287" s="83"/>
      <c r="AC287" s="83"/>
      <c r="AD287" s="83"/>
      <c r="AE287" s="83"/>
    </row>
    <row r="288" spans="1:31">
      <c r="A288" s="4" t="s">
        <v>117</v>
      </c>
      <c r="B288" s="4"/>
      <c r="C288" s="4"/>
      <c r="D288" s="4"/>
      <c r="E288" s="4"/>
      <c r="F288" s="4"/>
      <c r="G288" s="4"/>
      <c r="H288" s="4"/>
      <c r="I288" s="4">
        <v>480000</v>
      </c>
      <c r="J288" s="4">
        <f>884800+20000</f>
        <v>904800</v>
      </c>
      <c r="K288" s="4"/>
      <c r="L288" s="4"/>
      <c r="M288" s="4"/>
      <c r="N288" s="4"/>
      <c r="O288" s="8"/>
      <c r="P288" s="4"/>
      <c r="Q288" s="4"/>
      <c r="R288" s="4"/>
      <c r="S288" s="4"/>
      <c r="T288" s="4"/>
      <c r="U288" s="45">
        <f t="shared" si="9"/>
        <v>1384800</v>
      </c>
      <c r="V288" s="83"/>
      <c r="W288" s="88">
        <v>715200</v>
      </c>
      <c r="X288" s="88">
        <v>211200</v>
      </c>
      <c r="Y288" s="83"/>
      <c r="Z288" s="83"/>
      <c r="AA288" s="83"/>
      <c r="AB288" s="83"/>
      <c r="AC288" s="83"/>
      <c r="AD288" s="83"/>
      <c r="AE288" s="83"/>
    </row>
    <row r="289" spans="1:31">
      <c r="J289" s="5"/>
      <c r="N289" s="10"/>
      <c r="O289" s="10"/>
      <c r="U289" s="10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</row>
    <row r="290" spans="1:31" ht="21.75">
      <c r="A290" s="37" t="s">
        <v>152</v>
      </c>
      <c r="B290" s="37"/>
      <c r="C290" s="37"/>
      <c r="D290" s="37"/>
      <c r="E290" s="37"/>
      <c r="F290" s="37"/>
      <c r="G290" s="37"/>
      <c r="H290" s="51"/>
      <c r="I290" s="37"/>
      <c r="J290" s="37"/>
      <c r="K290" s="37"/>
      <c r="L290" s="37"/>
      <c r="M290" s="37"/>
      <c r="N290" s="51"/>
      <c r="O290" s="37"/>
      <c r="P290" s="37"/>
      <c r="Q290" s="37"/>
      <c r="R290" s="37"/>
      <c r="S290" s="37"/>
      <c r="T290" s="37"/>
      <c r="U290" s="49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</row>
    <row r="291" spans="1:31" ht="16.5">
      <c r="A291" s="59" t="s">
        <v>153</v>
      </c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</row>
    <row r="292" spans="1:31" ht="16.5">
      <c r="A292" s="59" t="s">
        <v>156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</row>
    <row r="293" spans="1:31" ht="16.5">
      <c r="A293" s="59" t="s">
        <v>154</v>
      </c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</row>
    <row r="294" spans="1:31" ht="16.5">
      <c r="A294" s="59" t="s">
        <v>157</v>
      </c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</row>
    <row r="295" spans="1:31" ht="16.5">
      <c r="A295" s="59" t="s">
        <v>155</v>
      </c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</row>
    <row r="296" spans="1:31" ht="16.5">
      <c r="A296" s="59" t="s">
        <v>158</v>
      </c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</row>
    <row r="297" spans="1:31" ht="16.5">
      <c r="A297" s="59" t="s">
        <v>147</v>
      </c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</row>
    <row r="298" spans="1:31" ht="16.5">
      <c r="A298" s="59" t="s">
        <v>174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</row>
    <row r="299" spans="1:31" ht="16.5">
      <c r="A299" s="59" t="s">
        <v>160</v>
      </c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</row>
    <row r="300" spans="1:31" ht="16.5">
      <c r="A300" s="59" t="s">
        <v>177</v>
      </c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</row>
    <row r="301" spans="1:31" ht="16.5">
      <c r="A301" s="59" t="s">
        <v>176</v>
      </c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</row>
    <row r="302" spans="1:31"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</row>
    <row r="303" spans="1:31"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</row>
    <row r="304" spans="1:31"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</row>
    <row r="305" spans="1:31"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</row>
    <row r="306" spans="1:31"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</row>
    <row r="307" spans="1:31"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</row>
    <row r="308" spans="1:31"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</row>
    <row r="309" spans="1:31"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</row>
    <row r="310" spans="1:31"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</row>
    <row r="311" spans="1:31">
      <c r="A311" s="6" t="s">
        <v>9</v>
      </c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</row>
    <row r="312" spans="1:31">
      <c r="A312" s="14" t="s">
        <v>0</v>
      </c>
      <c r="B312" s="14" t="s">
        <v>46</v>
      </c>
      <c r="C312" s="14" t="s">
        <v>26</v>
      </c>
      <c r="D312" s="14" t="s">
        <v>46</v>
      </c>
      <c r="E312" s="14" t="s">
        <v>28</v>
      </c>
      <c r="F312" s="14" t="s">
        <v>43</v>
      </c>
      <c r="G312" s="14" t="s">
        <v>43</v>
      </c>
      <c r="H312" s="14" t="s">
        <v>14</v>
      </c>
      <c r="I312" s="14" t="s">
        <v>138</v>
      </c>
      <c r="J312" s="14" t="s">
        <v>30</v>
      </c>
      <c r="K312" s="14" t="s">
        <v>135</v>
      </c>
      <c r="L312" s="14" t="s">
        <v>13</v>
      </c>
      <c r="M312" s="14" t="s">
        <v>13</v>
      </c>
      <c r="N312" s="14" t="s">
        <v>31</v>
      </c>
      <c r="O312" s="14" t="s">
        <v>33</v>
      </c>
      <c r="P312" s="14" t="s">
        <v>33</v>
      </c>
      <c r="Q312" s="14" t="s">
        <v>145</v>
      </c>
      <c r="R312" s="14" t="s">
        <v>35</v>
      </c>
      <c r="S312" s="38" t="s">
        <v>37</v>
      </c>
      <c r="T312" s="14" t="s">
        <v>39</v>
      </c>
      <c r="U312" s="14" t="s">
        <v>41</v>
      </c>
      <c r="V312" s="83"/>
      <c r="W312" s="84" t="s">
        <v>30</v>
      </c>
      <c r="X312" s="84" t="s">
        <v>31</v>
      </c>
      <c r="Y312" s="83"/>
      <c r="Z312" s="83"/>
      <c r="AA312" s="83"/>
      <c r="AB312" s="83"/>
      <c r="AC312" s="83"/>
      <c r="AD312" s="83"/>
      <c r="AE312" s="83"/>
    </row>
    <row r="313" spans="1:31" ht="13.5" thickBot="1">
      <c r="A313" s="18"/>
      <c r="B313" s="18" t="s">
        <v>48</v>
      </c>
      <c r="C313" s="18" t="s">
        <v>27</v>
      </c>
      <c r="D313" s="18" t="s">
        <v>47</v>
      </c>
      <c r="E313" s="18" t="s">
        <v>29</v>
      </c>
      <c r="F313" s="18" t="s">
        <v>44</v>
      </c>
      <c r="G313" s="18" t="s">
        <v>45</v>
      </c>
      <c r="H313" s="23" t="s">
        <v>137</v>
      </c>
      <c r="I313" s="18" t="s">
        <v>139</v>
      </c>
      <c r="J313" s="18" t="s">
        <v>146</v>
      </c>
      <c r="K313" s="18" t="s">
        <v>136</v>
      </c>
      <c r="L313" s="18" t="s">
        <v>134</v>
      </c>
      <c r="M313" s="18" t="s">
        <v>161</v>
      </c>
      <c r="N313" s="18" t="s">
        <v>32</v>
      </c>
      <c r="O313" s="18" t="s">
        <v>34</v>
      </c>
      <c r="P313" s="18" t="s">
        <v>133</v>
      </c>
      <c r="Q313" s="48" t="s">
        <v>144</v>
      </c>
      <c r="R313" s="18" t="s">
        <v>36</v>
      </c>
      <c r="S313" s="39" t="s">
        <v>38</v>
      </c>
      <c r="T313" s="18" t="s">
        <v>40</v>
      </c>
      <c r="U313" s="18" t="s">
        <v>42</v>
      </c>
      <c r="V313" s="83"/>
      <c r="W313" s="85" t="s">
        <v>146</v>
      </c>
      <c r="X313" s="85" t="s">
        <v>32</v>
      </c>
      <c r="Y313" s="83"/>
      <c r="Z313" s="83"/>
      <c r="AA313" s="83"/>
      <c r="AB313" s="83"/>
      <c r="AC313" s="83"/>
      <c r="AD313" s="83"/>
      <c r="AE313" s="83"/>
    </row>
    <row r="314" spans="1:31" ht="13.5" thickBot="1">
      <c r="A314" s="26" t="s">
        <v>24</v>
      </c>
      <c r="B314" s="27"/>
      <c r="C314" s="27"/>
      <c r="D314" s="27"/>
      <c r="E314" s="27"/>
      <c r="F314" s="27"/>
      <c r="G314" s="27"/>
      <c r="H314" s="29"/>
      <c r="I314" s="29">
        <f>I316+I317+I318+I319+I320+I321+I322</f>
        <v>1776000</v>
      </c>
      <c r="J314" s="29">
        <f>J315+J316+J317+J318+J319+J320+J321+J322</f>
        <v>6700800</v>
      </c>
      <c r="K314" s="27"/>
      <c r="L314" s="27"/>
      <c r="M314" s="27"/>
      <c r="N314" s="29"/>
      <c r="O314" s="29"/>
      <c r="P314" s="27"/>
      <c r="Q314" s="33"/>
      <c r="R314" s="27"/>
      <c r="S314" s="27"/>
      <c r="T314" s="27"/>
      <c r="U314" s="30">
        <f>H314+I314+J314+N314+O314</f>
        <v>8476800</v>
      </c>
      <c r="V314" s="83"/>
      <c r="W314" s="86">
        <f>W315+W316+W317+W318+W319+W320+W321+W322</f>
        <v>5339200</v>
      </c>
      <c r="X314" s="86">
        <f>X316+X317+X318+X319+X320+X321+X322</f>
        <v>1597200</v>
      </c>
      <c r="Y314" s="83"/>
      <c r="Z314" s="83"/>
      <c r="AA314" s="83"/>
      <c r="AB314" s="83"/>
      <c r="AC314" s="83"/>
      <c r="AD314" s="83"/>
      <c r="AE314" s="83"/>
    </row>
    <row r="315" spans="1:31">
      <c r="A315" s="19" t="s">
        <v>9</v>
      </c>
      <c r="B315" s="19"/>
      <c r="C315" s="19"/>
      <c r="D315" s="19"/>
      <c r="E315" s="19"/>
      <c r="F315" s="19"/>
      <c r="G315" s="19"/>
      <c r="H315" s="25"/>
      <c r="I315" s="32"/>
      <c r="J315" s="19">
        <v>20000</v>
      </c>
      <c r="K315" s="19"/>
      <c r="L315" s="19"/>
      <c r="M315" s="19"/>
      <c r="N315" s="25"/>
      <c r="O315" s="25"/>
      <c r="P315" s="19"/>
      <c r="Q315" s="25"/>
      <c r="R315" s="19"/>
      <c r="S315" s="19"/>
      <c r="T315" s="19"/>
      <c r="U315" s="44">
        <f t="shared" ref="U315:U322" si="10">H315+I315+J315+N315+O315</f>
        <v>20000</v>
      </c>
      <c r="V315" s="83"/>
      <c r="W315" s="87">
        <v>60000</v>
      </c>
      <c r="X315" s="87"/>
      <c r="Y315" s="83"/>
      <c r="Z315" s="83"/>
      <c r="AA315" s="83"/>
      <c r="AB315" s="83"/>
      <c r="AC315" s="83"/>
      <c r="AD315" s="83"/>
      <c r="AE315" s="83"/>
    </row>
    <row r="316" spans="1:31">
      <c r="A316" s="4" t="s">
        <v>118</v>
      </c>
      <c r="B316" s="4"/>
      <c r="C316" s="4"/>
      <c r="D316" s="4"/>
      <c r="E316" s="4"/>
      <c r="F316" s="4"/>
      <c r="G316" s="4"/>
      <c r="H316" s="4"/>
      <c r="I316" s="4">
        <v>336000</v>
      </c>
      <c r="J316" s="4">
        <f>683200+20000</f>
        <v>703200</v>
      </c>
      <c r="K316" s="4"/>
      <c r="L316" s="4"/>
      <c r="M316" s="4"/>
      <c r="N316" s="4"/>
      <c r="O316" s="8"/>
      <c r="P316" s="4"/>
      <c r="Q316" s="4"/>
      <c r="R316" s="4"/>
      <c r="S316" s="4"/>
      <c r="T316" s="4"/>
      <c r="U316" s="45">
        <f t="shared" si="10"/>
        <v>1039200</v>
      </c>
      <c r="V316" s="83"/>
      <c r="W316" s="88">
        <v>556800</v>
      </c>
      <c r="X316" s="88">
        <v>171600</v>
      </c>
      <c r="Y316" s="83"/>
      <c r="Z316" s="83"/>
      <c r="AA316" s="83"/>
      <c r="AB316" s="83"/>
      <c r="AC316" s="83"/>
      <c r="AD316" s="83"/>
      <c r="AE316" s="83"/>
    </row>
    <row r="317" spans="1:31">
      <c r="A317" s="4" t="s">
        <v>119</v>
      </c>
      <c r="B317" s="4"/>
      <c r="C317" s="4"/>
      <c r="D317" s="4"/>
      <c r="E317" s="4"/>
      <c r="F317" s="4"/>
      <c r="G317" s="4"/>
      <c r="H317" s="4"/>
      <c r="I317" s="4">
        <v>144000</v>
      </c>
      <c r="J317" s="4">
        <f>862400+20000</f>
        <v>882400</v>
      </c>
      <c r="K317" s="4"/>
      <c r="L317" s="4"/>
      <c r="M317" s="4"/>
      <c r="N317" s="4"/>
      <c r="O317" s="8"/>
      <c r="P317" s="4"/>
      <c r="Q317" s="4"/>
      <c r="R317" s="4"/>
      <c r="S317" s="4"/>
      <c r="T317" s="4"/>
      <c r="U317" s="45">
        <f t="shared" si="10"/>
        <v>1026400</v>
      </c>
      <c r="V317" s="83"/>
      <c r="W317" s="88">
        <v>697600</v>
      </c>
      <c r="X317" s="88">
        <v>211200</v>
      </c>
      <c r="Y317" s="83"/>
      <c r="Z317" s="83"/>
      <c r="AA317" s="83"/>
      <c r="AB317" s="83"/>
      <c r="AC317" s="83"/>
      <c r="AD317" s="83"/>
      <c r="AE317" s="83"/>
    </row>
    <row r="318" spans="1:31">
      <c r="A318" s="4" t="s">
        <v>120</v>
      </c>
      <c r="B318" s="4"/>
      <c r="C318" s="4"/>
      <c r="D318" s="4"/>
      <c r="E318" s="4"/>
      <c r="F318" s="4"/>
      <c r="G318" s="4"/>
      <c r="H318" s="4"/>
      <c r="I318" s="4">
        <v>384000</v>
      </c>
      <c r="J318" s="4">
        <f>1702400+20000</f>
        <v>1722400</v>
      </c>
      <c r="K318" s="4"/>
      <c r="L318" s="4"/>
      <c r="M318" s="4"/>
      <c r="N318" s="4"/>
      <c r="O318" s="8"/>
      <c r="P318" s="4"/>
      <c r="Q318" s="4"/>
      <c r="R318" s="4"/>
      <c r="S318" s="4"/>
      <c r="T318" s="4"/>
      <c r="U318" s="45">
        <f t="shared" si="10"/>
        <v>2106400</v>
      </c>
      <c r="V318" s="83"/>
      <c r="W318" s="88">
        <v>1357600</v>
      </c>
      <c r="X318" s="88">
        <v>422400</v>
      </c>
      <c r="Y318" s="83"/>
      <c r="Z318" s="83"/>
      <c r="AA318" s="83"/>
      <c r="AB318" s="83"/>
      <c r="AC318" s="83"/>
      <c r="AD318" s="83"/>
      <c r="AE318" s="83"/>
    </row>
    <row r="319" spans="1:31">
      <c r="A319" s="4" t="s">
        <v>121</v>
      </c>
      <c r="B319" s="4"/>
      <c r="C319" s="4"/>
      <c r="D319" s="4"/>
      <c r="E319" s="4"/>
      <c r="F319" s="4"/>
      <c r="G319" s="4"/>
      <c r="H319" s="4"/>
      <c r="I319" s="4">
        <v>192000</v>
      </c>
      <c r="J319" s="4">
        <f>660800+20000</f>
        <v>680800</v>
      </c>
      <c r="K319" s="4"/>
      <c r="L319" s="4"/>
      <c r="M319" s="4"/>
      <c r="N319" s="4"/>
      <c r="O319" s="8"/>
      <c r="P319" s="4"/>
      <c r="Q319" s="4"/>
      <c r="R319" s="4"/>
      <c r="S319" s="4"/>
      <c r="T319" s="4"/>
      <c r="U319" s="45">
        <f t="shared" si="10"/>
        <v>872800</v>
      </c>
      <c r="V319" s="83"/>
      <c r="W319" s="88">
        <v>539200</v>
      </c>
      <c r="X319" s="88">
        <v>158400</v>
      </c>
      <c r="Y319" s="83"/>
      <c r="Z319" s="83"/>
      <c r="AA319" s="83"/>
      <c r="AB319" s="83"/>
      <c r="AC319" s="83"/>
      <c r="AD319" s="83"/>
      <c r="AE319" s="83"/>
    </row>
    <row r="320" spans="1:31">
      <c r="A320" s="4" t="s">
        <v>122</v>
      </c>
      <c r="B320" s="4"/>
      <c r="C320" s="4"/>
      <c r="D320" s="4"/>
      <c r="E320" s="4"/>
      <c r="F320" s="4"/>
      <c r="G320" s="4"/>
      <c r="H320" s="4"/>
      <c r="I320" s="4">
        <v>288000</v>
      </c>
      <c r="J320" s="4">
        <f>616000+20000</f>
        <v>636000</v>
      </c>
      <c r="K320" s="4"/>
      <c r="L320" s="4"/>
      <c r="M320" s="4"/>
      <c r="N320" s="4"/>
      <c r="O320" s="8"/>
      <c r="P320" s="4"/>
      <c r="Q320" s="4"/>
      <c r="R320" s="4"/>
      <c r="S320" s="4"/>
      <c r="T320" s="4"/>
      <c r="U320" s="45">
        <f t="shared" si="10"/>
        <v>924000</v>
      </c>
      <c r="V320" s="83"/>
      <c r="W320" s="88">
        <v>504000</v>
      </c>
      <c r="X320" s="88">
        <v>145200</v>
      </c>
      <c r="Y320" s="83"/>
      <c r="Z320" s="83"/>
      <c r="AA320" s="83"/>
      <c r="AB320" s="83"/>
      <c r="AC320" s="83"/>
      <c r="AD320" s="83"/>
      <c r="AE320" s="83"/>
    </row>
    <row r="321" spans="1:31">
      <c r="A321" s="4" t="s">
        <v>123</v>
      </c>
      <c r="B321" s="4"/>
      <c r="C321" s="4"/>
      <c r="D321" s="4"/>
      <c r="E321" s="4"/>
      <c r="F321" s="4"/>
      <c r="G321" s="4"/>
      <c r="H321" s="4"/>
      <c r="I321" s="4">
        <v>48000</v>
      </c>
      <c r="J321" s="4">
        <f>481600+20000</f>
        <v>501600</v>
      </c>
      <c r="K321" s="4"/>
      <c r="L321" s="4"/>
      <c r="M321" s="4"/>
      <c r="N321" s="4"/>
      <c r="O321" s="8"/>
      <c r="P321" s="4"/>
      <c r="Q321" s="4"/>
      <c r="R321" s="4"/>
      <c r="S321" s="4"/>
      <c r="T321" s="4"/>
      <c r="U321" s="45">
        <f t="shared" si="10"/>
        <v>549600</v>
      </c>
      <c r="V321" s="83"/>
      <c r="W321" s="88">
        <v>398400</v>
      </c>
      <c r="X321" s="88">
        <v>118800</v>
      </c>
      <c r="Y321" s="83"/>
      <c r="Z321" s="83"/>
      <c r="AA321" s="83"/>
      <c r="AB321" s="83"/>
      <c r="AC321" s="83"/>
      <c r="AD321" s="83"/>
      <c r="AE321" s="83"/>
    </row>
    <row r="322" spans="1:31">
      <c r="A322" s="4" t="s">
        <v>124</v>
      </c>
      <c r="B322" s="4"/>
      <c r="C322" s="4"/>
      <c r="D322" s="4"/>
      <c r="E322" s="4"/>
      <c r="F322" s="4"/>
      <c r="G322" s="4"/>
      <c r="H322" s="4"/>
      <c r="I322" s="4">
        <v>384000</v>
      </c>
      <c r="J322" s="4">
        <f>1534400+20000</f>
        <v>1554400</v>
      </c>
      <c r="K322" s="4"/>
      <c r="L322" s="4"/>
      <c r="M322" s="4"/>
      <c r="N322" s="4"/>
      <c r="O322" s="8"/>
      <c r="P322" s="4"/>
      <c r="Q322" s="4"/>
      <c r="R322" s="4"/>
      <c r="S322" s="4"/>
      <c r="T322" s="4"/>
      <c r="U322" s="45">
        <f t="shared" si="10"/>
        <v>1938400</v>
      </c>
      <c r="V322" s="83"/>
      <c r="W322" s="88">
        <v>1225600</v>
      </c>
      <c r="X322" s="88">
        <v>369600</v>
      </c>
      <c r="Y322" s="83"/>
      <c r="Z322" s="83"/>
      <c r="AA322" s="83"/>
      <c r="AB322" s="83"/>
      <c r="AC322" s="83"/>
      <c r="AD322" s="83"/>
      <c r="AE322" s="83"/>
    </row>
    <row r="323" spans="1:31">
      <c r="J323" s="5"/>
      <c r="N323" s="12"/>
      <c r="O323" s="10"/>
      <c r="U323" s="10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</row>
    <row r="324" spans="1:31" ht="21.75">
      <c r="A324" s="37" t="s">
        <v>152</v>
      </c>
      <c r="B324" s="37"/>
      <c r="C324" s="37"/>
      <c r="D324" s="37"/>
      <c r="E324" s="37"/>
      <c r="F324" s="37"/>
      <c r="G324" s="37"/>
      <c r="H324" s="51"/>
      <c r="I324" s="37"/>
      <c r="J324" s="37"/>
      <c r="K324" s="37"/>
      <c r="L324" s="37"/>
      <c r="M324" s="37"/>
      <c r="N324" s="51"/>
      <c r="O324" s="37"/>
      <c r="P324" s="37"/>
      <c r="Q324" s="37"/>
      <c r="R324" s="37"/>
      <c r="S324" s="37"/>
      <c r="T324" s="37"/>
      <c r="U324" s="49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</row>
    <row r="325" spans="1:31" ht="16.5">
      <c r="A325" s="59" t="s">
        <v>153</v>
      </c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</row>
    <row r="326" spans="1:31" ht="16.5">
      <c r="A326" s="59" t="s">
        <v>156</v>
      </c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</row>
    <row r="327" spans="1:31" ht="16.5">
      <c r="A327" s="59" t="s">
        <v>154</v>
      </c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</row>
    <row r="328" spans="1:31" ht="16.5">
      <c r="A328" s="59" t="s">
        <v>157</v>
      </c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</row>
    <row r="329" spans="1:31" ht="16.5">
      <c r="A329" s="59" t="s">
        <v>155</v>
      </c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</row>
    <row r="330" spans="1:31" ht="16.5">
      <c r="A330" s="59" t="s">
        <v>158</v>
      </c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</row>
    <row r="331" spans="1:31" ht="16.5">
      <c r="A331" s="59" t="s">
        <v>147</v>
      </c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</row>
    <row r="332" spans="1:31" ht="16.5">
      <c r="A332" s="59" t="s">
        <v>174</v>
      </c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</row>
    <row r="333" spans="1:31" ht="16.5">
      <c r="A333" s="59" t="s">
        <v>160</v>
      </c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</row>
    <row r="334" spans="1:31" ht="16.5">
      <c r="A334" s="59" t="s">
        <v>177</v>
      </c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</row>
    <row r="335" spans="1:31" ht="16.5">
      <c r="A335" s="59" t="s">
        <v>176</v>
      </c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</row>
    <row r="336" spans="1:31"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</row>
    <row r="337" spans="1:31"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</row>
    <row r="338" spans="1:31"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</row>
    <row r="339" spans="1:31"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</row>
    <row r="340" spans="1:31"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</row>
    <row r="341" spans="1:31"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</row>
    <row r="342" spans="1:31"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</row>
    <row r="343" spans="1:31"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</row>
    <row r="344" spans="1:31"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</row>
    <row r="345" spans="1:31"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</row>
    <row r="346" spans="1:31">
      <c r="A346" s="6" t="s">
        <v>10</v>
      </c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</row>
    <row r="347" spans="1:31">
      <c r="A347" s="14" t="s">
        <v>0</v>
      </c>
      <c r="B347" s="14" t="s">
        <v>46</v>
      </c>
      <c r="C347" s="14" t="s">
        <v>26</v>
      </c>
      <c r="D347" s="14" t="s">
        <v>46</v>
      </c>
      <c r="E347" s="14" t="s">
        <v>28</v>
      </c>
      <c r="F347" s="14" t="s">
        <v>43</v>
      </c>
      <c r="G347" s="14" t="s">
        <v>43</v>
      </c>
      <c r="H347" s="14" t="s">
        <v>14</v>
      </c>
      <c r="I347" s="14" t="s">
        <v>138</v>
      </c>
      <c r="J347" s="14" t="s">
        <v>30</v>
      </c>
      <c r="K347" s="14" t="s">
        <v>135</v>
      </c>
      <c r="L347" s="14" t="s">
        <v>13</v>
      </c>
      <c r="M347" s="14" t="s">
        <v>13</v>
      </c>
      <c r="N347" s="14" t="s">
        <v>31</v>
      </c>
      <c r="O347" s="14" t="s">
        <v>33</v>
      </c>
      <c r="P347" s="14" t="s">
        <v>33</v>
      </c>
      <c r="Q347" s="14" t="s">
        <v>145</v>
      </c>
      <c r="R347" s="14" t="s">
        <v>35</v>
      </c>
      <c r="S347" s="38" t="s">
        <v>37</v>
      </c>
      <c r="T347" s="14" t="s">
        <v>39</v>
      </c>
      <c r="U347" s="14" t="s">
        <v>41</v>
      </c>
      <c r="V347" s="83"/>
      <c r="W347" s="84" t="s">
        <v>30</v>
      </c>
      <c r="X347" s="84" t="s">
        <v>31</v>
      </c>
      <c r="Y347" s="83"/>
      <c r="Z347" s="83"/>
      <c r="AA347" s="83"/>
      <c r="AB347" s="83"/>
      <c r="AC347" s="83"/>
      <c r="AD347" s="83"/>
      <c r="AE347" s="83"/>
    </row>
    <row r="348" spans="1:31" ht="13.5" thickBot="1">
      <c r="A348" s="18"/>
      <c r="B348" s="18" t="s">
        <v>48</v>
      </c>
      <c r="C348" s="18" t="s">
        <v>27</v>
      </c>
      <c r="D348" s="18" t="s">
        <v>47</v>
      </c>
      <c r="E348" s="18" t="s">
        <v>29</v>
      </c>
      <c r="F348" s="18" t="s">
        <v>44</v>
      </c>
      <c r="G348" s="18" t="s">
        <v>45</v>
      </c>
      <c r="H348" s="23" t="s">
        <v>137</v>
      </c>
      <c r="I348" s="18" t="s">
        <v>139</v>
      </c>
      <c r="J348" s="18" t="s">
        <v>146</v>
      </c>
      <c r="K348" s="18" t="s">
        <v>136</v>
      </c>
      <c r="L348" s="18" t="s">
        <v>134</v>
      </c>
      <c r="M348" s="18" t="s">
        <v>161</v>
      </c>
      <c r="N348" s="18" t="s">
        <v>32</v>
      </c>
      <c r="O348" s="18" t="s">
        <v>34</v>
      </c>
      <c r="P348" s="18" t="s">
        <v>133</v>
      </c>
      <c r="Q348" s="48" t="s">
        <v>144</v>
      </c>
      <c r="R348" s="18" t="s">
        <v>36</v>
      </c>
      <c r="S348" s="39" t="s">
        <v>38</v>
      </c>
      <c r="T348" s="18" t="s">
        <v>40</v>
      </c>
      <c r="U348" s="18" t="s">
        <v>42</v>
      </c>
      <c r="V348" s="83"/>
      <c r="W348" s="85" t="s">
        <v>146</v>
      </c>
      <c r="X348" s="85" t="s">
        <v>32</v>
      </c>
      <c r="Y348" s="83"/>
      <c r="Z348" s="83"/>
      <c r="AA348" s="83"/>
      <c r="AB348" s="83"/>
      <c r="AC348" s="83"/>
      <c r="AD348" s="83"/>
      <c r="AE348" s="83"/>
    </row>
    <row r="349" spans="1:31" ht="13.5" thickBot="1">
      <c r="A349" s="26" t="s">
        <v>25</v>
      </c>
      <c r="B349" s="27"/>
      <c r="C349" s="27"/>
      <c r="D349" s="27"/>
      <c r="E349" s="27"/>
      <c r="F349" s="27"/>
      <c r="G349" s="27"/>
      <c r="H349" s="29"/>
      <c r="I349" s="29">
        <f>I351+I352+I353+I354+I355+I356+I357</f>
        <v>2832000</v>
      </c>
      <c r="J349" s="35">
        <f>J350+J351+J352+J353+J354+J355+J356+J357</f>
        <v>6678400</v>
      </c>
      <c r="K349" s="27"/>
      <c r="L349" s="27"/>
      <c r="M349" s="27"/>
      <c r="N349" s="29"/>
      <c r="O349" s="29"/>
      <c r="P349" s="27"/>
      <c r="Q349" s="33"/>
      <c r="R349" s="33"/>
      <c r="S349" s="33"/>
      <c r="T349" s="33"/>
      <c r="U349" s="30">
        <f>H349+I349+J349+N349+O349</f>
        <v>9510400</v>
      </c>
      <c r="V349" s="83"/>
      <c r="W349" s="90">
        <f>W350+W351+W352+W353+W354+W355+W356+W357</f>
        <v>5321600</v>
      </c>
      <c r="X349" s="86">
        <f>X351+X352+X353+X354+X355+X356+X357</f>
        <v>1636800</v>
      </c>
      <c r="Y349" s="83"/>
      <c r="Z349" s="83"/>
      <c r="AA349" s="83"/>
      <c r="AB349" s="83"/>
      <c r="AC349" s="83"/>
      <c r="AD349" s="83"/>
      <c r="AE349" s="83"/>
    </row>
    <row r="350" spans="1:31">
      <c r="A350" s="19" t="s">
        <v>10</v>
      </c>
      <c r="B350" s="19"/>
      <c r="C350" s="19"/>
      <c r="D350" s="19"/>
      <c r="E350" s="19"/>
      <c r="F350" s="19"/>
      <c r="G350" s="19"/>
      <c r="H350" s="25"/>
      <c r="I350" s="25"/>
      <c r="J350" s="43">
        <v>20000</v>
      </c>
      <c r="K350" s="19"/>
      <c r="L350" s="19"/>
      <c r="M350" s="19"/>
      <c r="N350" s="25"/>
      <c r="O350" s="25"/>
      <c r="P350" s="19"/>
      <c r="Q350" s="25"/>
      <c r="R350" s="25"/>
      <c r="S350" s="25"/>
      <c r="T350" s="25"/>
      <c r="U350" s="44">
        <f t="shared" ref="U350:U354" si="11">H350+I350+J350+N350+O350</f>
        <v>20000</v>
      </c>
      <c r="V350" s="83"/>
      <c r="W350" s="91">
        <v>60000</v>
      </c>
      <c r="X350" s="87"/>
      <c r="Y350" s="83"/>
      <c r="Z350" s="83"/>
      <c r="AA350" s="83"/>
      <c r="AB350" s="83"/>
      <c r="AC350" s="83"/>
      <c r="AD350" s="83"/>
      <c r="AE350" s="83"/>
    </row>
    <row r="351" spans="1:31">
      <c r="A351" s="4" t="s">
        <v>125</v>
      </c>
      <c r="B351" s="4"/>
      <c r="C351" s="4"/>
      <c r="D351" s="4"/>
      <c r="E351" s="4"/>
      <c r="F351" s="4"/>
      <c r="G351" s="4"/>
      <c r="H351" s="4"/>
      <c r="I351" s="4">
        <v>336000</v>
      </c>
      <c r="J351" s="4">
        <f>840000+20000</f>
        <v>860000</v>
      </c>
      <c r="K351" s="4"/>
      <c r="L351" s="4"/>
      <c r="M351" s="4"/>
      <c r="N351" s="4"/>
      <c r="O351" s="8"/>
      <c r="P351" s="4"/>
      <c r="Q351" s="4"/>
      <c r="R351" s="4"/>
      <c r="S351" s="4"/>
      <c r="T351" s="4"/>
      <c r="U351" s="45">
        <f t="shared" si="11"/>
        <v>1196000</v>
      </c>
      <c r="V351" s="83"/>
      <c r="W351" s="88">
        <v>680000</v>
      </c>
      <c r="X351" s="88">
        <v>211200</v>
      </c>
      <c r="Y351" s="83"/>
      <c r="Z351" s="83"/>
      <c r="AA351" s="83"/>
      <c r="AB351" s="83"/>
      <c r="AC351" s="83"/>
      <c r="AD351" s="83"/>
      <c r="AE351" s="83"/>
    </row>
    <row r="352" spans="1:31">
      <c r="A352" s="4" t="s">
        <v>126</v>
      </c>
      <c r="B352" s="4"/>
      <c r="C352" s="4"/>
      <c r="D352" s="4"/>
      <c r="E352" s="4"/>
      <c r="F352" s="4"/>
      <c r="G352" s="4"/>
      <c r="H352" s="4"/>
      <c r="I352" s="4">
        <v>384000</v>
      </c>
      <c r="J352" s="4">
        <f>828800+20000</f>
        <v>848800</v>
      </c>
      <c r="K352" s="4"/>
      <c r="L352" s="4"/>
      <c r="M352" s="4"/>
      <c r="N352" s="4"/>
      <c r="O352" s="8"/>
      <c r="P352" s="4"/>
      <c r="Q352" s="4"/>
      <c r="R352" s="4"/>
      <c r="S352" s="4"/>
      <c r="T352" s="4"/>
      <c r="U352" s="45">
        <f t="shared" si="11"/>
        <v>1232800</v>
      </c>
      <c r="V352" s="83"/>
      <c r="W352" s="88">
        <v>671200</v>
      </c>
      <c r="X352" s="88">
        <v>211200</v>
      </c>
      <c r="Y352" s="83"/>
      <c r="Z352" s="83"/>
      <c r="AA352" s="83"/>
      <c r="AB352" s="83"/>
      <c r="AC352" s="83"/>
      <c r="AD352" s="83"/>
      <c r="AE352" s="83"/>
    </row>
    <row r="353" spans="1:31">
      <c r="A353" s="4" t="s">
        <v>140</v>
      </c>
      <c r="B353" s="4"/>
      <c r="C353" s="4"/>
      <c r="D353" s="4"/>
      <c r="E353" s="4"/>
      <c r="F353" s="4"/>
      <c r="G353" s="4"/>
      <c r="H353" s="4"/>
      <c r="I353" s="4">
        <v>912000</v>
      </c>
      <c r="J353" s="4">
        <f>1635200+20000</f>
        <v>1655200</v>
      </c>
      <c r="K353" s="4"/>
      <c r="L353" s="4"/>
      <c r="M353" s="4"/>
      <c r="N353" s="4"/>
      <c r="O353" s="8"/>
      <c r="P353" s="4"/>
      <c r="Q353" s="4"/>
      <c r="R353" s="4"/>
      <c r="S353" s="4"/>
      <c r="T353" s="4"/>
      <c r="U353" s="45">
        <f t="shared" si="11"/>
        <v>2567200</v>
      </c>
      <c r="V353" s="83"/>
      <c r="W353" s="88">
        <v>1304800</v>
      </c>
      <c r="X353" s="88">
        <v>409200</v>
      </c>
      <c r="Y353" s="83"/>
      <c r="Z353" s="83"/>
      <c r="AA353" s="83"/>
      <c r="AB353" s="83"/>
      <c r="AC353" s="83"/>
      <c r="AD353" s="83"/>
      <c r="AE353" s="83"/>
    </row>
    <row r="354" spans="1:31">
      <c r="A354" s="4" t="s">
        <v>127</v>
      </c>
      <c r="B354" s="4"/>
      <c r="C354" s="4"/>
      <c r="D354" s="4"/>
      <c r="E354" s="4"/>
      <c r="F354" s="4"/>
      <c r="G354" s="4"/>
      <c r="H354" s="4"/>
      <c r="I354" s="4">
        <v>240000</v>
      </c>
      <c r="J354" s="4">
        <f>515200+20000</f>
        <v>535200</v>
      </c>
      <c r="K354" s="4"/>
      <c r="L354" s="4"/>
      <c r="M354" s="4"/>
      <c r="N354" s="4"/>
      <c r="O354" s="8"/>
      <c r="P354" s="4"/>
      <c r="Q354" s="4"/>
      <c r="R354" s="4"/>
      <c r="S354" s="4"/>
      <c r="T354" s="4"/>
      <c r="U354" s="45">
        <f t="shared" si="11"/>
        <v>775200</v>
      </c>
      <c r="V354" s="83"/>
      <c r="W354" s="88">
        <v>424800</v>
      </c>
      <c r="X354" s="88">
        <v>132000</v>
      </c>
      <c r="Y354" s="83"/>
      <c r="Z354" s="83"/>
      <c r="AA354" s="83"/>
      <c r="AB354" s="83"/>
      <c r="AC354" s="83"/>
      <c r="AD354" s="83"/>
      <c r="AE354" s="83"/>
    </row>
    <row r="355" spans="1:31">
      <c r="A355" s="4" t="s">
        <v>128</v>
      </c>
      <c r="B355" s="4"/>
      <c r="C355" s="4"/>
      <c r="D355" s="4"/>
      <c r="E355" s="4"/>
      <c r="F355" s="4"/>
      <c r="G355" s="4"/>
      <c r="H355" s="4"/>
      <c r="I355" s="4">
        <v>432000</v>
      </c>
      <c r="J355" s="4">
        <f>1019200+20000</f>
        <v>1039200</v>
      </c>
      <c r="K355" s="4"/>
      <c r="L355" s="4"/>
      <c r="M355" s="4"/>
      <c r="N355" s="46"/>
      <c r="O355" s="4"/>
      <c r="P355" s="4"/>
      <c r="Q355" s="4"/>
      <c r="R355" s="4"/>
      <c r="S355" s="4"/>
      <c r="T355" s="4"/>
      <c r="U355" s="45">
        <f t="shared" ref="U355:U357" si="12">H355+I355+J355+N355</f>
        <v>1471200</v>
      </c>
      <c r="V355" s="83"/>
      <c r="W355" s="88">
        <v>820800</v>
      </c>
      <c r="X355" s="92">
        <v>250800</v>
      </c>
      <c r="Y355" s="83"/>
      <c r="Z355" s="83"/>
      <c r="AA355" s="83"/>
      <c r="AB355" s="83"/>
      <c r="AC355" s="83"/>
      <c r="AD355" s="83"/>
      <c r="AE355" s="83"/>
    </row>
    <row r="356" spans="1:31">
      <c r="A356" s="4" t="s">
        <v>129</v>
      </c>
      <c r="B356" s="4"/>
      <c r="C356" s="4"/>
      <c r="D356" s="4"/>
      <c r="E356" s="4"/>
      <c r="F356" s="4"/>
      <c r="G356" s="4"/>
      <c r="H356" s="4"/>
      <c r="I356" s="4">
        <v>288000</v>
      </c>
      <c r="J356" s="4">
        <f>817600+20000</f>
        <v>837600</v>
      </c>
      <c r="K356" s="4"/>
      <c r="L356" s="4"/>
      <c r="M356" s="4"/>
      <c r="N356" s="46"/>
      <c r="O356" s="4"/>
      <c r="P356" s="4"/>
      <c r="Q356" s="4"/>
      <c r="R356" s="4"/>
      <c r="S356" s="4"/>
      <c r="T356" s="4"/>
      <c r="U356" s="45">
        <f t="shared" si="12"/>
        <v>1125600</v>
      </c>
      <c r="V356" s="83"/>
      <c r="W356" s="88">
        <v>662400</v>
      </c>
      <c r="X356" s="92">
        <v>198000</v>
      </c>
      <c r="Y356" s="83"/>
      <c r="Z356" s="83"/>
      <c r="AA356" s="83"/>
      <c r="AB356" s="83"/>
      <c r="AC356" s="83"/>
      <c r="AD356" s="83"/>
      <c r="AE356" s="83"/>
    </row>
    <row r="357" spans="1:31">
      <c r="A357" s="4" t="s">
        <v>130</v>
      </c>
      <c r="B357" s="4"/>
      <c r="C357" s="4"/>
      <c r="D357" s="4"/>
      <c r="E357" s="4"/>
      <c r="F357" s="4"/>
      <c r="G357" s="4"/>
      <c r="H357" s="4"/>
      <c r="I357" s="4">
        <v>240000</v>
      </c>
      <c r="J357" s="4">
        <f>862400+20000</f>
        <v>882400</v>
      </c>
      <c r="K357" s="4"/>
      <c r="L357" s="4"/>
      <c r="M357" s="4"/>
      <c r="N357" s="46"/>
      <c r="O357" s="4"/>
      <c r="P357" s="4"/>
      <c r="Q357" s="4"/>
      <c r="R357" s="4"/>
      <c r="S357" s="4"/>
      <c r="T357" s="4"/>
      <c r="U357" s="45">
        <f t="shared" si="12"/>
        <v>1122400</v>
      </c>
      <c r="V357" s="83"/>
      <c r="W357" s="88">
        <v>697600</v>
      </c>
      <c r="X357" s="92">
        <v>224400</v>
      </c>
      <c r="Y357" s="83"/>
      <c r="Z357" s="83"/>
      <c r="AA357" s="83"/>
      <c r="AB357" s="83"/>
      <c r="AC357" s="83"/>
      <c r="AD357" s="83"/>
      <c r="AE357" s="83"/>
    </row>
    <row r="358" spans="1:31">
      <c r="J358" s="5"/>
      <c r="N358" s="10"/>
      <c r="O358" s="10"/>
      <c r="U358" s="34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</row>
    <row r="359" spans="1:31">
      <c r="J359" s="5"/>
      <c r="N359" s="10"/>
      <c r="O359" s="10"/>
      <c r="U359" s="34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</row>
    <row r="360" spans="1:31" ht="21.75">
      <c r="A360" s="37" t="s">
        <v>152</v>
      </c>
      <c r="B360" s="37"/>
      <c r="C360" s="37"/>
      <c r="D360" s="37"/>
      <c r="E360" s="37"/>
      <c r="F360" s="37"/>
      <c r="G360" s="37"/>
      <c r="H360" s="51"/>
      <c r="I360" s="37"/>
      <c r="J360" s="37"/>
      <c r="K360" s="37"/>
      <c r="L360" s="37"/>
      <c r="M360" s="37"/>
      <c r="N360" s="51"/>
      <c r="O360" s="37"/>
      <c r="P360" s="37"/>
      <c r="Q360" s="37"/>
      <c r="R360" s="37"/>
      <c r="S360" s="37"/>
      <c r="T360" s="37"/>
      <c r="U360" s="49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</row>
    <row r="361" spans="1:31" ht="16.5">
      <c r="A361" s="59" t="s">
        <v>153</v>
      </c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</row>
    <row r="362" spans="1:31" ht="16.5">
      <c r="A362" s="59" t="s">
        <v>156</v>
      </c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</row>
    <row r="363" spans="1:31" ht="16.5">
      <c r="A363" s="59" t="s">
        <v>154</v>
      </c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</row>
    <row r="364" spans="1:31" ht="16.5">
      <c r="A364" s="59" t="s">
        <v>157</v>
      </c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</row>
    <row r="365" spans="1:31" ht="16.5">
      <c r="A365" s="59" t="s">
        <v>155</v>
      </c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</row>
    <row r="366" spans="1:31" ht="16.5">
      <c r="A366" s="59" t="s">
        <v>158</v>
      </c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</row>
    <row r="367" spans="1:31" ht="16.5">
      <c r="A367" s="59" t="s">
        <v>147</v>
      </c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</row>
    <row r="368" spans="1:31" ht="16.5">
      <c r="A368" s="59" t="s">
        <v>174</v>
      </c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</row>
    <row r="369" spans="1:31" ht="16.5">
      <c r="A369" s="59" t="s">
        <v>160</v>
      </c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</row>
    <row r="370" spans="1:31" ht="16.5">
      <c r="A370" s="59" t="s">
        <v>177</v>
      </c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</row>
    <row r="371" spans="1:31" ht="16.5">
      <c r="A371" s="59" t="s">
        <v>176</v>
      </c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</row>
    <row r="372" spans="1:31"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</row>
    <row r="373" spans="1:31"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</row>
    <row r="374" spans="1:31"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</row>
    <row r="375" spans="1:31"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</row>
    <row r="376" spans="1:31"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</row>
    <row r="377" spans="1:31"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</row>
    <row r="378" spans="1:31"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</row>
    <row r="379" spans="1:31"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</row>
    <row r="380" spans="1:31"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</row>
    <row r="381" spans="1:31">
      <c r="A381" t="s">
        <v>132</v>
      </c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</row>
    <row r="382" spans="1:31">
      <c r="A382" s="14" t="s">
        <v>0</v>
      </c>
      <c r="B382" s="14" t="s">
        <v>46</v>
      </c>
      <c r="C382" s="14" t="s">
        <v>26</v>
      </c>
      <c r="D382" s="14" t="s">
        <v>46</v>
      </c>
      <c r="E382" s="14" t="s">
        <v>28</v>
      </c>
      <c r="F382" s="14" t="s">
        <v>43</v>
      </c>
      <c r="G382" s="14" t="s">
        <v>43</v>
      </c>
      <c r="H382" s="14" t="s">
        <v>14</v>
      </c>
      <c r="I382" s="14" t="s">
        <v>138</v>
      </c>
      <c r="J382" s="14" t="s">
        <v>30</v>
      </c>
      <c r="K382" s="14" t="s">
        <v>135</v>
      </c>
      <c r="L382" s="14" t="s">
        <v>13</v>
      </c>
      <c r="M382" s="14" t="s">
        <v>13</v>
      </c>
      <c r="N382" s="14" t="s">
        <v>31</v>
      </c>
      <c r="O382" s="14" t="s">
        <v>33</v>
      </c>
      <c r="P382" s="14" t="s">
        <v>33</v>
      </c>
      <c r="Q382" s="14" t="s">
        <v>145</v>
      </c>
      <c r="R382" s="14" t="s">
        <v>35</v>
      </c>
      <c r="S382" s="38" t="s">
        <v>37</v>
      </c>
      <c r="T382" s="14" t="s">
        <v>39</v>
      </c>
      <c r="U382" s="14" t="s">
        <v>41</v>
      </c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</row>
    <row r="383" spans="1:31" ht="13.5" thickBot="1">
      <c r="A383" s="18"/>
      <c r="B383" s="18" t="s">
        <v>48</v>
      </c>
      <c r="C383" s="18" t="s">
        <v>27</v>
      </c>
      <c r="D383" s="18" t="s">
        <v>47</v>
      </c>
      <c r="E383" s="18" t="s">
        <v>29</v>
      </c>
      <c r="F383" s="18" t="s">
        <v>44</v>
      </c>
      <c r="G383" s="18" t="s">
        <v>45</v>
      </c>
      <c r="H383" s="23" t="s">
        <v>137</v>
      </c>
      <c r="I383" s="18" t="s">
        <v>139</v>
      </c>
      <c r="J383" s="18" t="s">
        <v>146</v>
      </c>
      <c r="K383" s="18" t="s">
        <v>136</v>
      </c>
      <c r="L383" s="18" t="s">
        <v>134</v>
      </c>
      <c r="M383" s="18" t="s">
        <v>161</v>
      </c>
      <c r="N383" s="18" t="s">
        <v>32</v>
      </c>
      <c r="O383" s="18" t="s">
        <v>34</v>
      </c>
      <c r="P383" s="18" t="s">
        <v>133</v>
      </c>
      <c r="Q383" s="48" t="s">
        <v>144</v>
      </c>
      <c r="R383" s="18" t="s">
        <v>36</v>
      </c>
      <c r="S383" s="39" t="s">
        <v>38</v>
      </c>
      <c r="T383" s="18" t="s">
        <v>40</v>
      </c>
      <c r="U383" s="18" t="s">
        <v>42</v>
      </c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</row>
    <row r="384" spans="1:31" ht="13.5" thickBot="1">
      <c r="A384" s="26" t="s">
        <v>132</v>
      </c>
      <c r="B384" s="27"/>
      <c r="C384" s="27"/>
      <c r="D384" s="27"/>
      <c r="E384" s="27"/>
      <c r="F384" s="27"/>
      <c r="G384" s="27"/>
      <c r="H384" s="55">
        <v>44800</v>
      </c>
      <c r="I384" s="55"/>
      <c r="J384" s="55"/>
      <c r="K384" s="27"/>
      <c r="L384" s="27"/>
      <c r="M384" s="27"/>
      <c r="N384" s="58"/>
      <c r="O384" s="27"/>
      <c r="P384" s="27"/>
      <c r="Q384" s="27"/>
      <c r="R384" s="27"/>
      <c r="S384" s="27"/>
      <c r="T384" s="27"/>
      <c r="U384" s="56">
        <f>H384+J384+N384+O384+Q384</f>
        <v>44800</v>
      </c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</row>
    <row r="385" spans="1:31"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</row>
    <row r="386" spans="1:31" ht="21.75">
      <c r="A386" s="37" t="s">
        <v>142</v>
      </c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</row>
    <row r="387" spans="1:31" ht="16.5">
      <c r="A387" s="59" t="s">
        <v>159</v>
      </c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</row>
    <row r="388" spans="1:31" ht="16.5">
      <c r="A388" s="59" t="s">
        <v>157</v>
      </c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</row>
    <row r="389" spans="1:31" ht="21.7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</row>
    <row r="390" spans="1:31" ht="21.7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</row>
    <row r="391" spans="1:31" ht="21.7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</row>
    <row r="392" spans="1:31" ht="21.7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</row>
    <row r="393" spans="1:31" ht="21.7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</row>
    <row r="394" spans="1:31" ht="21.7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</row>
    <row r="395" spans="1:31"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</row>
    <row r="396" spans="1:31"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</row>
    <row r="397" spans="1:31"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</row>
    <row r="398" spans="1:31"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</row>
    <row r="399" spans="1:31"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</row>
    <row r="400" spans="1:31"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</row>
    <row r="401" spans="1:31"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</row>
    <row r="402" spans="1:31"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</row>
    <row r="403" spans="1:31"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</row>
    <row r="404" spans="1:31"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</row>
    <row r="405" spans="1:31"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</row>
    <row r="406" spans="1:31"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</row>
    <row r="407" spans="1:31"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</row>
    <row r="408" spans="1:31"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</row>
    <row r="409" spans="1:31"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</row>
    <row r="410" spans="1:31"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</row>
    <row r="411" spans="1:31"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</row>
    <row r="412" spans="1:31"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</row>
    <row r="413" spans="1:31"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</row>
    <row r="414" spans="1:31">
      <c r="A414" s="6" t="s">
        <v>11</v>
      </c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</row>
    <row r="415" spans="1:31">
      <c r="A415" s="14" t="s">
        <v>0</v>
      </c>
      <c r="B415" s="14" t="s">
        <v>46</v>
      </c>
      <c r="C415" s="14" t="s">
        <v>26</v>
      </c>
      <c r="D415" s="14" t="s">
        <v>46</v>
      </c>
      <c r="E415" s="14" t="s">
        <v>28</v>
      </c>
      <c r="F415" s="14" t="s">
        <v>43</v>
      </c>
      <c r="G415" s="14" t="s">
        <v>43</v>
      </c>
      <c r="H415" s="14" t="s">
        <v>14</v>
      </c>
      <c r="I415" s="14" t="s">
        <v>138</v>
      </c>
      <c r="J415" s="14" t="s">
        <v>30</v>
      </c>
      <c r="K415" s="14" t="s">
        <v>135</v>
      </c>
      <c r="L415" s="14" t="s">
        <v>13</v>
      </c>
      <c r="M415" s="14" t="s">
        <v>13</v>
      </c>
      <c r="N415" s="14" t="s">
        <v>31</v>
      </c>
      <c r="O415" s="14" t="s">
        <v>33</v>
      </c>
      <c r="P415" s="14" t="s">
        <v>33</v>
      </c>
      <c r="Q415" s="14" t="s">
        <v>145</v>
      </c>
      <c r="R415" s="14" t="s">
        <v>35</v>
      </c>
      <c r="S415" s="38" t="s">
        <v>37</v>
      </c>
      <c r="T415" s="14" t="s">
        <v>39</v>
      </c>
      <c r="U415" s="14" t="s">
        <v>41</v>
      </c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</row>
    <row r="416" spans="1:31" ht="13.5" thickBot="1">
      <c r="A416" s="18"/>
      <c r="B416" s="18" t="s">
        <v>48</v>
      </c>
      <c r="C416" s="18" t="s">
        <v>27</v>
      </c>
      <c r="D416" s="18" t="s">
        <v>47</v>
      </c>
      <c r="E416" s="18" t="s">
        <v>29</v>
      </c>
      <c r="F416" s="18" t="s">
        <v>44</v>
      </c>
      <c r="G416" s="18" t="s">
        <v>45</v>
      </c>
      <c r="H416" s="23" t="s">
        <v>137</v>
      </c>
      <c r="I416" s="18" t="s">
        <v>139</v>
      </c>
      <c r="J416" s="18" t="s">
        <v>146</v>
      </c>
      <c r="K416" s="18" t="s">
        <v>136</v>
      </c>
      <c r="L416" s="18" t="s">
        <v>134</v>
      </c>
      <c r="M416" s="18" t="s">
        <v>161</v>
      </c>
      <c r="N416" s="18" t="s">
        <v>32</v>
      </c>
      <c r="O416" s="18" t="s">
        <v>34</v>
      </c>
      <c r="P416" s="18" t="s">
        <v>133</v>
      </c>
      <c r="Q416" s="48" t="s">
        <v>144</v>
      </c>
      <c r="R416" s="18" t="s">
        <v>36</v>
      </c>
      <c r="S416" s="39" t="s">
        <v>38</v>
      </c>
      <c r="T416" s="18" t="s">
        <v>40</v>
      </c>
      <c r="U416" s="18" t="s">
        <v>42</v>
      </c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</row>
    <row r="417" spans="1:31" ht="13.5" thickBot="1">
      <c r="A417" s="26" t="s">
        <v>11</v>
      </c>
      <c r="B417" s="27"/>
      <c r="C417" s="27"/>
      <c r="D417" s="27"/>
      <c r="E417" s="27"/>
      <c r="F417" s="27"/>
      <c r="G417" s="27"/>
      <c r="H417" s="29"/>
      <c r="I417" s="29"/>
      <c r="J417" s="55">
        <v>440000</v>
      </c>
      <c r="K417" s="27"/>
      <c r="L417" s="27"/>
      <c r="M417" s="27"/>
      <c r="N417" s="35"/>
      <c r="O417" s="27"/>
      <c r="P417" s="27"/>
      <c r="Q417" s="33"/>
      <c r="R417" s="27"/>
      <c r="S417" s="27"/>
      <c r="T417" s="27"/>
      <c r="U417" s="56">
        <f>H417+J417+N417+O417+Q417</f>
        <v>440000</v>
      </c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</row>
    <row r="418" spans="1:31"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</row>
    <row r="419" spans="1:31" ht="21.75">
      <c r="A419" s="37" t="s">
        <v>180</v>
      </c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</row>
    <row r="420" spans="1:31"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</row>
    <row r="421" spans="1:31"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</row>
    <row r="422" spans="1:31"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</row>
    <row r="423" spans="1:31"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</row>
    <row r="424" spans="1:31"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</row>
    <row r="425" spans="1:31"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</row>
    <row r="426" spans="1:31"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</row>
    <row r="427" spans="1:31"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</row>
    <row r="428" spans="1:31"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</row>
    <row r="429" spans="1:31"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</row>
    <row r="430" spans="1:31"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</row>
    <row r="431" spans="1:31"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</row>
    <row r="432" spans="1:31"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</row>
    <row r="433" spans="22:31"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</row>
    <row r="434" spans="22:31"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</row>
    <row r="435" spans="22:31"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</row>
    <row r="436" spans="22:31"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</row>
    <row r="437" spans="22:31"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</row>
    <row r="438" spans="22:31"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</row>
    <row r="439" spans="22:31"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</row>
    <row r="440" spans="22:31"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</row>
    <row r="441" spans="22:31"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</row>
    <row r="442" spans="22:31"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</row>
    <row r="443" spans="22:31"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</row>
    <row r="444" spans="22:31"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</row>
    <row r="445" spans="22:31"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</row>
    <row r="446" spans="22:31"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</row>
    <row r="447" spans="22:31"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</row>
    <row r="448" spans="22:31"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</row>
    <row r="449" spans="1:31"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</row>
    <row r="450" spans="1:31"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</row>
    <row r="451" spans="1:31"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</row>
    <row r="452" spans="1:31"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</row>
    <row r="453" spans="1:31">
      <c r="A453" s="6" t="s">
        <v>144</v>
      </c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</row>
    <row r="454" spans="1:31">
      <c r="A454" s="14" t="s">
        <v>0</v>
      </c>
      <c r="B454" s="14" t="s">
        <v>46</v>
      </c>
      <c r="C454" s="14" t="s">
        <v>26</v>
      </c>
      <c r="D454" s="14" t="s">
        <v>46</v>
      </c>
      <c r="E454" s="14" t="s">
        <v>28</v>
      </c>
      <c r="F454" s="14" t="s">
        <v>43</v>
      </c>
      <c r="G454" s="14" t="s">
        <v>43</v>
      </c>
      <c r="H454" s="14" t="s">
        <v>14</v>
      </c>
      <c r="I454" s="14" t="s">
        <v>138</v>
      </c>
      <c r="J454" s="14" t="s">
        <v>30</v>
      </c>
      <c r="K454" s="14" t="s">
        <v>135</v>
      </c>
      <c r="L454" s="14" t="s">
        <v>13</v>
      </c>
      <c r="M454" s="14" t="s">
        <v>13</v>
      </c>
      <c r="N454" s="14" t="s">
        <v>31</v>
      </c>
      <c r="O454" s="14" t="s">
        <v>33</v>
      </c>
      <c r="P454" s="14" t="s">
        <v>33</v>
      </c>
      <c r="Q454" s="14" t="s">
        <v>175</v>
      </c>
      <c r="R454" s="14" t="s">
        <v>185</v>
      </c>
      <c r="S454" s="38" t="s">
        <v>37</v>
      </c>
      <c r="T454" s="14" t="s">
        <v>39</v>
      </c>
      <c r="U454" s="14" t="s">
        <v>41</v>
      </c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</row>
    <row r="455" spans="1:31">
      <c r="A455" s="15"/>
      <c r="B455" s="18" t="s">
        <v>48</v>
      </c>
      <c r="C455" s="18" t="s">
        <v>27</v>
      </c>
      <c r="D455" s="18" t="s">
        <v>47</v>
      </c>
      <c r="E455" s="18" t="s">
        <v>29</v>
      </c>
      <c r="F455" s="18" t="s">
        <v>44</v>
      </c>
      <c r="G455" s="18" t="s">
        <v>45</v>
      </c>
      <c r="H455" s="23" t="s">
        <v>137</v>
      </c>
      <c r="I455" s="18" t="s">
        <v>139</v>
      </c>
      <c r="J455" s="18" t="s">
        <v>146</v>
      </c>
      <c r="K455" s="18" t="s">
        <v>136</v>
      </c>
      <c r="L455" s="18" t="s">
        <v>134</v>
      </c>
      <c r="M455" s="18" t="s">
        <v>161</v>
      </c>
      <c r="N455" s="18" t="s">
        <v>32</v>
      </c>
      <c r="O455" s="18" t="s">
        <v>34</v>
      </c>
      <c r="P455" s="18" t="s">
        <v>133</v>
      </c>
      <c r="Q455" s="48" t="s">
        <v>144</v>
      </c>
      <c r="R455" s="18" t="s">
        <v>186</v>
      </c>
      <c r="S455" s="39" t="s">
        <v>38</v>
      </c>
      <c r="T455" s="18" t="s">
        <v>40</v>
      </c>
      <c r="U455" s="18" t="s">
        <v>42</v>
      </c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</row>
    <row r="456" spans="1:31">
      <c r="A456" s="47" t="s">
        <v>144</v>
      </c>
      <c r="B456" s="4"/>
      <c r="C456" s="4"/>
      <c r="D456" s="4"/>
      <c r="E456" s="4"/>
      <c r="F456" s="4"/>
      <c r="G456" s="4"/>
      <c r="H456" s="45"/>
      <c r="I456" s="45"/>
      <c r="J456" s="45"/>
      <c r="K456" s="45">
        <f>2640650+5557500</f>
        <v>8198150</v>
      </c>
      <c r="L456" s="45">
        <v>25650</v>
      </c>
      <c r="M456" s="45"/>
      <c r="N456" s="57"/>
      <c r="O456" s="45">
        <f>30700+27200</f>
        <v>57900</v>
      </c>
      <c r="P456" s="45">
        <v>3951000</v>
      </c>
      <c r="Q456" s="45">
        <f>330000+140000</f>
        <v>470000</v>
      </c>
      <c r="R456" s="45">
        <v>1200000</v>
      </c>
      <c r="S456" s="4"/>
      <c r="T456" s="4"/>
      <c r="U456" s="45">
        <f>SUM(B456:T456)</f>
        <v>13902700</v>
      </c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</row>
    <row r="457" spans="1:31"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</row>
    <row r="458" spans="1:31" ht="21.75">
      <c r="A458" s="37" t="s">
        <v>181</v>
      </c>
      <c r="B458" s="37"/>
      <c r="C458" s="37"/>
      <c r="D458" s="37"/>
      <c r="E458" s="37"/>
      <c r="F458" s="37"/>
      <c r="G458" s="37"/>
      <c r="H458" s="37"/>
      <c r="I458" s="37"/>
      <c r="J458" s="71"/>
      <c r="K458" s="71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</row>
    <row r="459" spans="1:31"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</row>
    <row r="460" spans="1:31"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</row>
    <row r="461" spans="1:31"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</row>
    <row r="462" spans="1:31"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</row>
    <row r="463" spans="1:31"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</row>
    <row r="464" spans="1:31"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</row>
    <row r="465" spans="22:31"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</row>
    <row r="466" spans="22:31"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</row>
    <row r="467" spans="22:31"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</row>
    <row r="468" spans="22:31"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</row>
    <row r="469" spans="22:31"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</row>
    <row r="470" spans="22:31"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</row>
    <row r="471" spans="22:31"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</row>
    <row r="472" spans="22:31"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</row>
    <row r="473" spans="22:31"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</row>
    <row r="474" spans="22:31"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</row>
    <row r="475" spans="22:31"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</row>
    <row r="476" spans="22:31"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</row>
    <row r="477" spans="22:31"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</row>
    <row r="478" spans="22:31"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</row>
    <row r="479" spans="22:31"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</row>
    <row r="480" spans="22:31"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</row>
    <row r="481" spans="22:31"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</row>
    <row r="482" spans="22:31"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</row>
    <row r="483" spans="22:31"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</row>
    <row r="484" spans="22:31"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</row>
  </sheetData>
  <mergeCells count="1">
    <mergeCell ref="A1:U1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A459"/>
  <sheetViews>
    <sheetView topLeftCell="H1" zoomScale="130" zoomScaleNormal="130" workbookViewId="0">
      <selection activeCell="U18" sqref="U18"/>
    </sheetView>
  </sheetViews>
  <sheetFormatPr defaultRowHeight="12.75"/>
  <cols>
    <col min="1" max="1" width="11.7109375" customWidth="1"/>
    <col min="2" max="2" width="4.7109375" customWidth="1"/>
    <col min="3" max="3" width="5.7109375" customWidth="1"/>
    <col min="4" max="4" width="4.5703125" customWidth="1"/>
    <col min="5" max="5" width="5.5703125" customWidth="1"/>
    <col min="6" max="6" width="4.5703125" customWidth="1"/>
    <col min="7" max="7" width="4.28515625" customWidth="1"/>
    <col min="8" max="9" width="7.85546875" customWidth="1"/>
    <col min="10" max="10" width="8.140625" customWidth="1"/>
    <col min="11" max="11" width="8.7109375" customWidth="1"/>
    <col min="12" max="14" width="7.5703125" customWidth="1"/>
    <col min="15" max="15" width="7" customWidth="1"/>
    <col min="16" max="16" width="6.85546875" customWidth="1"/>
    <col min="17" max="17" width="7" customWidth="1"/>
    <col min="18" max="18" width="9.140625" customWidth="1"/>
    <col min="19" max="19" width="7.5703125" customWidth="1"/>
    <col min="20" max="20" width="6" customWidth="1"/>
    <col min="21" max="21" width="7.42578125" customWidth="1"/>
    <col min="22" max="22" width="8.42578125" customWidth="1"/>
    <col min="23" max="23" width="8.7109375" customWidth="1"/>
    <col min="24" max="24" width="8" customWidth="1"/>
  </cols>
  <sheetData>
    <row r="1" spans="1:24">
      <c r="A1" s="79" t="s">
        <v>182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4" ht="24">
      <c r="A2" s="36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>
      <c r="A3" s="16" t="s">
        <v>0</v>
      </c>
      <c r="B3" s="14" t="s">
        <v>46</v>
      </c>
      <c r="C3" s="14" t="s">
        <v>26</v>
      </c>
      <c r="D3" s="14" t="s">
        <v>46</v>
      </c>
      <c r="E3" s="14" t="s">
        <v>28</v>
      </c>
      <c r="F3" s="14" t="s">
        <v>43</v>
      </c>
      <c r="G3" s="14" t="s">
        <v>43</v>
      </c>
      <c r="H3" s="14" t="s">
        <v>14</v>
      </c>
      <c r="I3" s="14" t="s">
        <v>138</v>
      </c>
      <c r="J3" s="14" t="s">
        <v>30</v>
      </c>
      <c r="K3" s="14" t="s">
        <v>135</v>
      </c>
      <c r="L3" s="14" t="s">
        <v>13</v>
      </c>
      <c r="M3" s="14" t="s">
        <v>13</v>
      </c>
      <c r="N3" s="14" t="s">
        <v>31</v>
      </c>
      <c r="O3" s="14" t="s">
        <v>33</v>
      </c>
      <c r="P3" s="14" t="s">
        <v>33</v>
      </c>
      <c r="Q3" s="14" t="s">
        <v>175</v>
      </c>
      <c r="R3" s="14" t="s">
        <v>185</v>
      </c>
      <c r="S3" s="38" t="s">
        <v>37</v>
      </c>
      <c r="T3" s="14" t="s">
        <v>39</v>
      </c>
      <c r="U3" s="14" t="s">
        <v>41</v>
      </c>
    </row>
    <row r="4" spans="1:24" ht="13.5" thickBot="1">
      <c r="A4" s="17"/>
      <c r="B4" s="18" t="s">
        <v>48</v>
      </c>
      <c r="C4" s="18" t="s">
        <v>27</v>
      </c>
      <c r="D4" s="18" t="s">
        <v>47</v>
      </c>
      <c r="E4" s="18" t="s">
        <v>29</v>
      </c>
      <c r="F4" s="18" t="s">
        <v>44</v>
      </c>
      <c r="G4" s="18" t="s">
        <v>45</v>
      </c>
      <c r="H4" s="23" t="s">
        <v>137</v>
      </c>
      <c r="I4" s="18" t="s">
        <v>139</v>
      </c>
      <c r="J4" s="18" t="s">
        <v>146</v>
      </c>
      <c r="K4" s="18" t="s">
        <v>136</v>
      </c>
      <c r="L4" s="18" t="s">
        <v>134</v>
      </c>
      <c r="M4" s="18" t="s">
        <v>161</v>
      </c>
      <c r="N4" s="18" t="s">
        <v>32</v>
      </c>
      <c r="O4" s="18" t="s">
        <v>34</v>
      </c>
      <c r="P4" s="18" t="s">
        <v>133</v>
      </c>
      <c r="Q4" s="48" t="s">
        <v>144</v>
      </c>
      <c r="R4" s="18" t="s">
        <v>186</v>
      </c>
      <c r="S4" s="39" t="s">
        <v>38</v>
      </c>
      <c r="T4" s="18" t="s">
        <v>40</v>
      </c>
      <c r="U4" s="18" t="s">
        <v>42</v>
      </c>
      <c r="W4" s="5"/>
      <c r="X4" s="5"/>
    </row>
    <row r="5" spans="1:24" ht="13.5" thickBot="1">
      <c r="A5" s="21" t="s">
        <v>12</v>
      </c>
      <c r="B5" s="22"/>
      <c r="C5" s="22"/>
      <c r="D5" s="22"/>
      <c r="E5" s="22"/>
      <c r="F5" s="22"/>
      <c r="G5" s="22"/>
      <c r="H5" s="40">
        <f>H6+H7+H8+H9+H10+H11+H12+H13+H14+H15+H16+H17+H18</f>
        <v>2486400</v>
      </c>
      <c r="I5" s="40">
        <f>I6+I7+I8+I9+I10+I11+I12+I13+I14+I15+I16+I17+I18</f>
        <v>11664000</v>
      </c>
      <c r="J5" s="40">
        <f>J6+J7+J8+J9+J10+J11+J12+J13+J14+J15+J16+J17+J18</f>
        <v>38253200</v>
      </c>
      <c r="K5" s="40">
        <f>K6+K7+K8+K9+K10+K11+K12+K13+K14+K15+K16+K17+K18</f>
        <v>2640650</v>
      </c>
      <c r="L5" s="40">
        <f>L6+L7+L8+L9+L10+L11+L12+L13+L14+L15+L16+L17+L18</f>
        <v>25650</v>
      </c>
      <c r="M5" s="40">
        <f>M18</f>
        <v>0</v>
      </c>
      <c r="N5" s="50"/>
      <c r="O5" s="40">
        <f>O6+O7+O8+O9+O10+O11+O12+O13+O14+O15+O16+O17+O18</f>
        <v>30700</v>
      </c>
      <c r="P5" s="40">
        <f>P6+P7+P8+P9+P10+P11+P12+P13+P14+P15+P16+P17+P18</f>
        <v>3951000</v>
      </c>
      <c r="Q5" s="40">
        <f>Q18</f>
        <v>330000</v>
      </c>
      <c r="R5" s="22"/>
      <c r="S5" s="22"/>
      <c r="T5" s="22"/>
      <c r="U5" s="61">
        <f>SUM(B5:T5)</f>
        <v>59381600</v>
      </c>
    </row>
    <row r="6" spans="1:24">
      <c r="A6" s="2" t="s">
        <v>1</v>
      </c>
      <c r="B6" s="19"/>
      <c r="C6" s="19"/>
      <c r="D6" s="19"/>
      <c r="E6" s="19"/>
      <c r="F6" s="19"/>
      <c r="G6" s="19"/>
      <c r="H6" s="19">
        <f>H36</f>
        <v>2464000</v>
      </c>
      <c r="I6" s="19">
        <f>I36</f>
        <v>1776000</v>
      </c>
      <c r="J6" s="19">
        <f>J36</f>
        <v>100000</v>
      </c>
      <c r="K6" s="19"/>
      <c r="L6" s="19"/>
      <c r="M6" s="19"/>
      <c r="N6" s="19"/>
      <c r="O6" s="19"/>
      <c r="P6" s="19"/>
      <c r="Q6" s="41"/>
      <c r="R6" s="19"/>
      <c r="S6" s="19"/>
      <c r="T6" s="19"/>
      <c r="U6" s="20">
        <f t="shared" ref="U6:U17" si="0">H6+I6+J6+N6</f>
        <v>4340000</v>
      </c>
    </row>
    <row r="7" spans="1:24">
      <c r="A7" s="3" t="s">
        <v>2</v>
      </c>
      <c r="B7" s="4"/>
      <c r="C7" s="4"/>
      <c r="D7" s="4"/>
      <c r="E7" s="4"/>
      <c r="F7" s="4"/>
      <c r="G7" s="4"/>
      <c r="H7" s="4">
        <f>H70</f>
        <v>0</v>
      </c>
      <c r="I7" s="4">
        <f>I70</f>
        <v>1296000</v>
      </c>
      <c r="J7" s="19">
        <f>J70</f>
        <v>3611200</v>
      </c>
      <c r="K7" s="4"/>
      <c r="L7" s="4"/>
      <c r="M7" s="4"/>
      <c r="N7" s="4"/>
      <c r="O7" s="4"/>
      <c r="P7" s="4"/>
      <c r="Q7" s="41"/>
      <c r="R7" s="4"/>
      <c r="S7" s="4"/>
      <c r="T7" s="4"/>
      <c r="U7" s="20">
        <f t="shared" si="0"/>
        <v>4907200</v>
      </c>
    </row>
    <row r="8" spans="1:24">
      <c r="A8" s="3" t="s">
        <v>3</v>
      </c>
      <c r="B8" s="4"/>
      <c r="C8" s="4"/>
      <c r="D8" s="4"/>
      <c r="E8" s="4"/>
      <c r="F8" s="4"/>
      <c r="G8" s="4"/>
      <c r="H8" s="4">
        <f>H105</f>
        <v>0</v>
      </c>
      <c r="I8" s="4">
        <f>I105</f>
        <v>1368000</v>
      </c>
      <c r="J8" s="19">
        <f>J105</f>
        <v>3270800</v>
      </c>
      <c r="K8" s="4"/>
      <c r="L8" s="4"/>
      <c r="M8" s="4"/>
      <c r="N8" s="4"/>
      <c r="O8" s="4"/>
      <c r="P8" s="4"/>
      <c r="Q8" s="41"/>
      <c r="R8" s="4"/>
      <c r="S8" s="4"/>
      <c r="T8" s="9"/>
      <c r="U8" s="20">
        <f t="shared" si="0"/>
        <v>4638800</v>
      </c>
    </row>
    <row r="9" spans="1:24">
      <c r="A9" s="3" t="s">
        <v>4</v>
      </c>
      <c r="B9" s="4"/>
      <c r="C9" s="4"/>
      <c r="D9" s="4"/>
      <c r="E9" s="4"/>
      <c r="F9" s="4"/>
      <c r="G9" s="4"/>
      <c r="H9" s="4">
        <f>H140</f>
        <v>0</v>
      </c>
      <c r="I9" s="4">
        <f>I140</f>
        <v>888000</v>
      </c>
      <c r="J9" s="19">
        <f>J140</f>
        <v>6317200</v>
      </c>
      <c r="K9" s="4"/>
      <c r="L9" s="4"/>
      <c r="M9" s="4"/>
      <c r="N9" s="4"/>
      <c r="O9" s="4"/>
      <c r="P9" s="4"/>
      <c r="Q9" s="41"/>
      <c r="R9" s="4"/>
      <c r="S9" s="4"/>
      <c r="T9" s="4"/>
      <c r="U9" s="20">
        <f t="shared" si="0"/>
        <v>7205200</v>
      </c>
    </row>
    <row r="10" spans="1:24">
      <c r="A10" s="3" t="s">
        <v>5</v>
      </c>
      <c r="B10" s="4"/>
      <c r="C10" s="4"/>
      <c r="D10" s="4"/>
      <c r="E10" s="4"/>
      <c r="F10" s="4"/>
      <c r="G10" s="4"/>
      <c r="H10" s="4">
        <f>H175</f>
        <v>0</v>
      </c>
      <c r="I10" s="4">
        <f>I175</f>
        <v>1104000</v>
      </c>
      <c r="J10" s="19">
        <f>J175</f>
        <v>6771600</v>
      </c>
      <c r="K10" s="4"/>
      <c r="L10" s="4"/>
      <c r="M10" s="4"/>
      <c r="N10" s="4"/>
      <c r="O10" s="4"/>
      <c r="P10" s="4"/>
      <c r="Q10" s="41"/>
      <c r="R10" s="4"/>
      <c r="S10" s="4"/>
      <c r="T10" s="4"/>
      <c r="U10" s="20">
        <f t="shared" si="0"/>
        <v>7875600</v>
      </c>
    </row>
    <row r="11" spans="1:24">
      <c r="A11" s="3" t="s">
        <v>6</v>
      </c>
      <c r="B11" s="4"/>
      <c r="C11" s="4"/>
      <c r="D11" s="4"/>
      <c r="E11" s="4"/>
      <c r="F11" s="4"/>
      <c r="G11" s="4"/>
      <c r="H11" s="4">
        <f>H209</f>
        <v>0</v>
      </c>
      <c r="I11" s="4">
        <f>I209</f>
        <v>864000</v>
      </c>
      <c r="J11" s="19">
        <f>J209</f>
        <v>4323600</v>
      </c>
      <c r="K11" s="4"/>
      <c r="L11" s="4"/>
      <c r="M11" s="4"/>
      <c r="N11" s="4"/>
      <c r="O11" s="4"/>
      <c r="P11" s="4"/>
      <c r="Q11" s="41"/>
      <c r="R11" s="4"/>
      <c r="S11" s="4"/>
      <c r="T11" s="4"/>
      <c r="U11" s="20">
        <f t="shared" si="0"/>
        <v>5187600</v>
      </c>
    </row>
    <row r="12" spans="1:24">
      <c r="A12" s="3" t="s">
        <v>7</v>
      </c>
      <c r="B12" s="4"/>
      <c r="C12" s="4"/>
      <c r="D12" s="4"/>
      <c r="E12" s="4"/>
      <c r="F12" s="4"/>
      <c r="G12" s="4"/>
      <c r="H12" s="4">
        <f>H244</f>
        <v>0</v>
      </c>
      <c r="I12" s="4">
        <f>I244</f>
        <v>816000</v>
      </c>
      <c r="J12" s="19">
        <f>J244</f>
        <v>4003200</v>
      </c>
      <c r="K12" s="4"/>
      <c r="L12" s="4"/>
      <c r="M12" s="4"/>
      <c r="N12" s="4"/>
      <c r="O12" s="4"/>
      <c r="P12" s="4"/>
      <c r="Q12" s="41"/>
      <c r="R12" s="4"/>
      <c r="S12" s="4"/>
      <c r="T12" s="4"/>
      <c r="U12" s="20">
        <f t="shared" si="0"/>
        <v>4819200</v>
      </c>
    </row>
    <row r="13" spans="1:24">
      <c r="A13" s="3" t="s">
        <v>8</v>
      </c>
      <c r="B13" s="4"/>
      <c r="C13" s="4"/>
      <c r="D13" s="4"/>
      <c r="E13" s="4"/>
      <c r="F13" s="4"/>
      <c r="G13" s="4"/>
      <c r="H13" s="4">
        <f>H279</f>
        <v>0</v>
      </c>
      <c r="I13" s="4">
        <f>I279</f>
        <v>1248000</v>
      </c>
      <c r="J13" s="19">
        <f>J279</f>
        <v>2946000</v>
      </c>
      <c r="K13" s="4"/>
      <c r="L13" s="4"/>
      <c r="M13" s="4"/>
      <c r="N13" s="4"/>
      <c r="O13" s="4"/>
      <c r="P13" s="4"/>
      <c r="Q13" s="41"/>
      <c r="R13" s="4"/>
      <c r="S13" s="4"/>
      <c r="T13" s="4"/>
      <c r="U13" s="20">
        <f t="shared" si="0"/>
        <v>4194000</v>
      </c>
    </row>
    <row r="14" spans="1:24">
      <c r="A14" s="3" t="s">
        <v>9</v>
      </c>
      <c r="B14" s="4"/>
      <c r="C14" s="4"/>
      <c r="D14" s="4"/>
      <c r="E14" s="4"/>
      <c r="F14" s="4"/>
      <c r="G14" s="4"/>
      <c r="H14" s="4">
        <f>H314</f>
        <v>0</v>
      </c>
      <c r="I14" s="4">
        <f>I314</f>
        <v>888000</v>
      </c>
      <c r="J14" s="19">
        <f>J314</f>
        <v>3350400</v>
      </c>
      <c r="K14" s="4"/>
      <c r="L14" s="4"/>
      <c r="M14" s="4"/>
      <c r="N14" s="4"/>
      <c r="O14" s="4"/>
      <c r="P14" s="4"/>
      <c r="Q14" s="41"/>
      <c r="R14" s="4"/>
      <c r="S14" s="4"/>
      <c r="T14" s="4"/>
      <c r="U14" s="20">
        <f t="shared" si="0"/>
        <v>4238400</v>
      </c>
    </row>
    <row r="15" spans="1:24">
      <c r="A15" s="3" t="s">
        <v>10</v>
      </c>
      <c r="B15" s="4"/>
      <c r="C15" s="4"/>
      <c r="D15" s="4"/>
      <c r="E15" s="4"/>
      <c r="F15" s="4"/>
      <c r="G15" s="4"/>
      <c r="H15" s="4">
        <f>H349</f>
        <v>0</v>
      </c>
      <c r="I15" s="4">
        <f>I349</f>
        <v>1416000</v>
      </c>
      <c r="J15" s="4">
        <f>J349</f>
        <v>3339200</v>
      </c>
      <c r="K15" s="4"/>
      <c r="L15" s="4"/>
      <c r="M15" s="4"/>
      <c r="N15" s="4"/>
      <c r="O15" s="4"/>
      <c r="P15" s="4"/>
      <c r="Q15" s="42"/>
      <c r="R15" s="4"/>
      <c r="S15" s="4"/>
      <c r="T15" s="4"/>
      <c r="U15" s="20">
        <f t="shared" si="0"/>
        <v>4755200</v>
      </c>
    </row>
    <row r="16" spans="1:24">
      <c r="A16" s="3" t="s">
        <v>132</v>
      </c>
      <c r="B16" s="4"/>
      <c r="C16" s="4"/>
      <c r="D16" s="4"/>
      <c r="E16" s="4"/>
      <c r="F16" s="4"/>
      <c r="G16" s="4"/>
      <c r="H16" s="4">
        <f>H384</f>
        <v>22400</v>
      </c>
      <c r="I16" s="4">
        <f>I384</f>
        <v>0</v>
      </c>
      <c r="J16" s="4">
        <f>J384</f>
        <v>0</v>
      </c>
      <c r="K16" s="4"/>
      <c r="L16" s="4"/>
      <c r="M16" s="4"/>
      <c r="N16" s="4"/>
      <c r="O16" s="4"/>
      <c r="P16" s="4"/>
      <c r="Q16" s="42"/>
      <c r="R16" s="4"/>
      <c r="S16" s="4"/>
      <c r="T16" s="4"/>
      <c r="U16" s="20">
        <f t="shared" si="0"/>
        <v>22400</v>
      </c>
    </row>
    <row r="17" spans="1:23">
      <c r="A17" s="3" t="s">
        <v>11</v>
      </c>
      <c r="B17" s="4"/>
      <c r="C17" s="4"/>
      <c r="D17" s="4"/>
      <c r="E17" s="4"/>
      <c r="F17" s="4"/>
      <c r="G17" s="4"/>
      <c r="H17" s="4">
        <f>H418</f>
        <v>0</v>
      </c>
      <c r="I17" s="4">
        <f>I418</f>
        <v>0</v>
      </c>
      <c r="J17" s="4">
        <f>J418</f>
        <v>220000</v>
      </c>
      <c r="K17" s="4"/>
      <c r="L17" s="4"/>
      <c r="M17" s="4"/>
      <c r="N17" s="4"/>
      <c r="O17" s="4"/>
      <c r="P17" s="4"/>
      <c r="Q17" s="42"/>
      <c r="R17" s="4"/>
      <c r="S17" s="4"/>
      <c r="T17" s="4"/>
      <c r="U17" s="20">
        <f t="shared" si="0"/>
        <v>220000</v>
      </c>
      <c r="W17" s="5"/>
    </row>
    <row r="18" spans="1:23" s="76" customFormat="1">
      <c r="A18" s="73" t="s">
        <v>143</v>
      </c>
      <c r="B18" s="46"/>
      <c r="C18" s="46"/>
      <c r="D18" s="46"/>
      <c r="E18" s="46"/>
      <c r="F18" s="46"/>
      <c r="G18" s="46"/>
      <c r="H18" s="46">
        <f>H457</f>
        <v>0</v>
      </c>
      <c r="I18" s="46">
        <f>I457</f>
        <v>0</v>
      </c>
      <c r="J18" s="46">
        <v>0</v>
      </c>
      <c r="K18" s="46">
        <v>2640650</v>
      </c>
      <c r="L18" s="46">
        <v>25650</v>
      </c>
      <c r="M18" s="46"/>
      <c r="N18" s="46"/>
      <c r="O18" s="46">
        <v>30700</v>
      </c>
      <c r="P18" s="46">
        <v>3951000</v>
      </c>
      <c r="Q18" s="46">
        <v>330000</v>
      </c>
      <c r="R18" s="74"/>
      <c r="S18" s="74"/>
      <c r="T18" s="74"/>
      <c r="U18" s="75">
        <f>SUM(B18:T18)</f>
        <v>6978000</v>
      </c>
    </row>
    <row r="19" spans="1:23" ht="21.75">
      <c r="A19" s="37" t="s">
        <v>168</v>
      </c>
      <c r="B19" s="37"/>
      <c r="C19" s="37"/>
      <c r="D19" s="37"/>
      <c r="E19" s="37"/>
      <c r="F19" s="37"/>
      <c r="G19" s="37"/>
      <c r="H19" s="51"/>
      <c r="I19" s="37"/>
      <c r="J19" s="37"/>
      <c r="K19" s="37"/>
      <c r="L19" s="37"/>
      <c r="M19" s="37"/>
      <c r="N19" s="51"/>
      <c r="O19" s="37"/>
      <c r="P19" s="37"/>
      <c r="Q19" s="37"/>
      <c r="R19" s="37"/>
      <c r="S19" s="37"/>
      <c r="T19" s="37"/>
      <c r="U19" s="49"/>
    </row>
    <row r="20" spans="1:23" ht="19.5">
      <c r="A20" s="59" t="s">
        <v>165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2"/>
      <c r="W20" s="6"/>
    </row>
    <row r="21" spans="1:23" ht="19.5" customHeight="1">
      <c r="A21" s="59" t="s">
        <v>162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2"/>
      <c r="W21" s="6"/>
    </row>
    <row r="22" spans="1:23" ht="19.5">
      <c r="A22" s="59" t="s">
        <v>166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2"/>
      <c r="W22" s="5"/>
    </row>
    <row r="23" spans="1:23" ht="19.5">
      <c r="A23" s="59" t="s">
        <v>163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2"/>
      <c r="W23" s="5"/>
    </row>
    <row r="24" spans="1:23" ht="19.5">
      <c r="A24" s="59" t="s">
        <v>167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2"/>
    </row>
    <row r="25" spans="1:23" ht="19.5">
      <c r="A25" s="59" t="s">
        <v>164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2"/>
    </row>
    <row r="26" spans="1:23" ht="19.5">
      <c r="A26" s="59" t="s">
        <v>183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2"/>
    </row>
    <row r="27" spans="1:23" ht="19.5">
      <c r="A27" s="59" t="s">
        <v>184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2"/>
    </row>
    <row r="28" spans="1:23" ht="19.5">
      <c r="A28" s="59" t="s">
        <v>173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2"/>
    </row>
    <row r="29" spans="1:23" ht="19.5">
      <c r="A29" s="59" t="s">
        <v>177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2"/>
    </row>
    <row r="30" spans="1:23" ht="19.5">
      <c r="A30" s="59" t="s">
        <v>176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2"/>
    </row>
    <row r="31" spans="1:23" ht="19.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2"/>
    </row>
    <row r="32" spans="1:23" ht="15" customHeight="1">
      <c r="A32" s="78"/>
      <c r="B32" s="78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59"/>
      <c r="T32" s="59"/>
      <c r="U32" s="59"/>
    </row>
    <row r="33" spans="1:25">
      <c r="A33" t="s">
        <v>1</v>
      </c>
    </row>
    <row r="34" spans="1:25">
      <c r="A34" s="16" t="s">
        <v>0</v>
      </c>
      <c r="B34" s="14" t="s">
        <v>46</v>
      </c>
      <c r="C34" s="14" t="s">
        <v>26</v>
      </c>
      <c r="D34" s="14" t="s">
        <v>46</v>
      </c>
      <c r="E34" s="14" t="s">
        <v>28</v>
      </c>
      <c r="F34" s="14" t="s">
        <v>43</v>
      </c>
      <c r="G34" s="14" t="s">
        <v>43</v>
      </c>
      <c r="H34" s="14" t="s">
        <v>14</v>
      </c>
      <c r="I34" s="14" t="s">
        <v>138</v>
      </c>
      <c r="J34" s="14" t="s">
        <v>30</v>
      </c>
      <c r="K34" s="14" t="s">
        <v>135</v>
      </c>
      <c r="L34" s="14" t="s">
        <v>13</v>
      </c>
      <c r="M34" s="14" t="s">
        <v>13</v>
      </c>
      <c r="N34" s="14" t="s">
        <v>31</v>
      </c>
      <c r="O34" s="14" t="s">
        <v>33</v>
      </c>
      <c r="P34" s="14" t="s">
        <v>33</v>
      </c>
      <c r="Q34" s="14" t="s">
        <v>145</v>
      </c>
      <c r="R34" s="14" t="s">
        <v>35</v>
      </c>
      <c r="S34" s="38" t="s">
        <v>37</v>
      </c>
      <c r="T34" s="14" t="s">
        <v>39</v>
      </c>
      <c r="U34" s="14" t="s">
        <v>41</v>
      </c>
    </row>
    <row r="35" spans="1:25" ht="13.5" thickBot="1">
      <c r="A35" s="17"/>
      <c r="B35" s="18" t="s">
        <v>48</v>
      </c>
      <c r="C35" s="18" t="s">
        <v>27</v>
      </c>
      <c r="D35" s="18" t="s">
        <v>47</v>
      </c>
      <c r="E35" s="18" t="s">
        <v>29</v>
      </c>
      <c r="F35" s="18" t="s">
        <v>44</v>
      </c>
      <c r="G35" s="18" t="s">
        <v>45</v>
      </c>
      <c r="H35" s="23" t="s">
        <v>137</v>
      </c>
      <c r="I35" s="18" t="s">
        <v>139</v>
      </c>
      <c r="J35" s="18" t="s">
        <v>146</v>
      </c>
      <c r="K35" s="18" t="s">
        <v>136</v>
      </c>
      <c r="L35" s="18" t="s">
        <v>134</v>
      </c>
      <c r="M35" s="18" t="s">
        <v>161</v>
      </c>
      <c r="N35" s="18" t="s">
        <v>32</v>
      </c>
      <c r="O35" s="18" t="s">
        <v>34</v>
      </c>
      <c r="P35" s="18" t="s">
        <v>133</v>
      </c>
      <c r="Q35" s="48" t="s">
        <v>144</v>
      </c>
      <c r="R35" s="18" t="s">
        <v>36</v>
      </c>
      <c r="S35" s="39" t="s">
        <v>38</v>
      </c>
      <c r="T35" s="18" t="s">
        <v>40</v>
      </c>
      <c r="U35" s="18" t="s">
        <v>42</v>
      </c>
      <c r="V35" s="65"/>
      <c r="W35" s="65"/>
      <c r="X35" s="65"/>
      <c r="Y35" s="65"/>
    </row>
    <row r="36" spans="1:25" ht="13.5" thickBot="1">
      <c r="A36" s="26" t="s">
        <v>16</v>
      </c>
      <c r="B36" s="27"/>
      <c r="C36" s="27"/>
      <c r="D36" s="27"/>
      <c r="E36" s="27"/>
      <c r="F36" s="27"/>
      <c r="G36" s="27"/>
      <c r="H36" s="28">
        <f>H38+H39+H40+H41+H42+H43+H44+H45+H46</f>
        <v>2464000</v>
      </c>
      <c r="I36" s="28">
        <f>I38+I39+I40+I41+I42+I43+I44+I45+I46</f>
        <v>1776000</v>
      </c>
      <c r="J36" s="28">
        <f>J37+J38+J39+J40+J41+J42+J43+J44+J45+J46</f>
        <v>100000</v>
      </c>
      <c r="K36" s="27"/>
      <c r="L36" s="27"/>
      <c r="M36" s="27"/>
      <c r="N36" s="28"/>
      <c r="O36" s="28"/>
      <c r="P36" s="27"/>
      <c r="Q36" s="27"/>
      <c r="R36" s="27"/>
      <c r="S36" s="27"/>
      <c r="T36" s="27"/>
      <c r="U36" s="28">
        <f>H36+I36+J36+N36+O36</f>
        <v>4340000</v>
      </c>
      <c r="V36" s="65"/>
      <c r="W36" s="65"/>
      <c r="X36" s="65"/>
      <c r="Y36" s="65"/>
    </row>
    <row r="37" spans="1:25">
      <c r="A37" s="19" t="s">
        <v>1</v>
      </c>
      <c r="B37" s="19"/>
      <c r="C37" s="19"/>
      <c r="D37" s="19"/>
      <c r="E37" s="19"/>
      <c r="F37" s="19"/>
      <c r="G37" s="19"/>
      <c r="H37" s="24"/>
      <c r="I37" s="77"/>
      <c r="J37" s="43">
        <v>10000</v>
      </c>
      <c r="K37" s="19"/>
      <c r="L37" s="19"/>
      <c r="M37" s="19"/>
      <c r="N37" s="25"/>
      <c r="O37" s="25"/>
      <c r="P37" s="19"/>
      <c r="Q37" s="25"/>
      <c r="R37" s="19"/>
      <c r="S37" s="19"/>
      <c r="T37" s="19"/>
      <c r="U37" s="19">
        <f>H37+I37+J37+N37</f>
        <v>10000</v>
      </c>
      <c r="V37" s="67"/>
      <c r="W37" s="67"/>
      <c r="X37" s="67">
        <v>60000</v>
      </c>
      <c r="Y37" s="65"/>
    </row>
    <row r="38" spans="1:25">
      <c r="A38" s="4" t="s">
        <v>49</v>
      </c>
      <c r="B38" s="4"/>
      <c r="C38" s="4"/>
      <c r="D38" s="4"/>
      <c r="E38" s="4"/>
      <c r="F38" s="4"/>
      <c r="G38" s="4"/>
      <c r="H38" s="4">
        <f>V38/2</f>
        <v>252000</v>
      </c>
      <c r="I38" s="46">
        <f>432000/2</f>
        <v>216000</v>
      </c>
      <c r="J38" s="43">
        <f t="shared" ref="J38:J46" si="1">X38/2</f>
        <v>10000</v>
      </c>
      <c r="K38" s="4"/>
      <c r="L38" s="4"/>
      <c r="M38" s="4"/>
      <c r="N38" s="4"/>
      <c r="O38" s="8"/>
      <c r="P38" s="4"/>
      <c r="Q38" s="4"/>
      <c r="R38" s="4"/>
      <c r="S38" s="4"/>
      <c r="T38" s="4"/>
      <c r="U38" s="4">
        <f>H38+I38+J38+N38+O38</f>
        <v>478000</v>
      </c>
      <c r="V38" s="67">
        <v>504000</v>
      </c>
      <c r="W38" s="67">
        <v>384000</v>
      </c>
      <c r="X38" s="67">
        <v>20000</v>
      </c>
      <c r="Y38" s="65"/>
    </row>
    <row r="39" spans="1:25">
      <c r="A39" s="4" t="s">
        <v>50</v>
      </c>
      <c r="B39" s="4"/>
      <c r="C39" s="4"/>
      <c r="D39" s="4"/>
      <c r="E39" s="4"/>
      <c r="F39" s="4"/>
      <c r="G39" s="4"/>
      <c r="H39" s="4">
        <f t="shared" ref="H39:H46" si="2">V39/2</f>
        <v>308000</v>
      </c>
      <c r="I39" s="46">
        <f>528000/2</f>
        <v>264000</v>
      </c>
      <c r="J39" s="43">
        <f t="shared" si="1"/>
        <v>10000</v>
      </c>
      <c r="K39" s="4"/>
      <c r="L39" s="4"/>
      <c r="M39" s="4"/>
      <c r="N39" s="4"/>
      <c r="O39" s="8"/>
      <c r="P39" s="4"/>
      <c r="Q39" s="4"/>
      <c r="R39" s="4"/>
      <c r="S39" s="4"/>
      <c r="T39" s="4"/>
      <c r="U39" s="4">
        <f t="shared" ref="U39:U46" si="3">H39+I39+J39+N39+O39</f>
        <v>582000</v>
      </c>
      <c r="V39" s="67">
        <v>616000</v>
      </c>
      <c r="W39" s="67">
        <v>528000</v>
      </c>
      <c r="X39" s="67">
        <v>20000</v>
      </c>
      <c r="Y39" s="65"/>
    </row>
    <row r="40" spans="1:25">
      <c r="A40" s="4" t="s">
        <v>51</v>
      </c>
      <c r="B40" s="4"/>
      <c r="C40" s="4"/>
      <c r="D40" s="4"/>
      <c r="E40" s="4"/>
      <c r="F40" s="4"/>
      <c r="G40" s="4"/>
      <c r="H40" s="4">
        <f t="shared" si="2"/>
        <v>308000</v>
      </c>
      <c r="I40" s="46">
        <f>336000/2</f>
        <v>168000</v>
      </c>
      <c r="J40" s="43">
        <f t="shared" si="1"/>
        <v>10000</v>
      </c>
      <c r="K40" s="4"/>
      <c r="L40" s="4"/>
      <c r="M40" s="4"/>
      <c r="N40" s="4"/>
      <c r="O40" s="8"/>
      <c r="P40" s="4"/>
      <c r="Q40" s="4"/>
      <c r="R40" s="4"/>
      <c r="S40" s="4"/>
      <c r="T40" s="4"/>
      <c r="U40" s="4">
        <f t="shared" si="3"/>
        <v>486000</v>
      </c>
      <c r="V40" s="67">
        <v>616000</v>
      </c>
      <c r="W40" s="67">
        <v>384000</v>
      </c>
      <c r="X40" s="67">
        <v>20000</v>
      </c>
      <c r="Y40" s="65"/>
    </row>
    <row r="41" spans="1:25">
      <c r="A41" s="4" t="s">
        <v>52</v>
      </c>
      <c r="B41" s="4"/>
      <c r="C41" s="4"/>
      <c r="D41" s="4"/>
      <c r="E41" s="4"/>
      <c r="F41" s="4"/>
      <c r="G41" s="4"/>
      <c r="H41" s="4">
        <f t="shared" si="2"/>
        <v>224000</v>
      </c>
      <c r="I41" s="46">
        <f>384000/2</f>
        <v>192000</v>
      </c>
      <c r="J41" s="43">
        <f t="shared" si="1"/>
        <v>10000</v>
      </c>
      <c r="K41" s="4"/>
      <c r="L41" s="4"/>
      <c r="M41" s="4"/>
      <c r="N41" s="4"/>
      <c r="O41" s="8"/>
      <c r="P41" s="4"/>
      <c r="Q41" s="4"/>
      <c r="R41" s="4"/>
      <c r="S41" s="4"/>
      <c r="T41" s="4"/>
      <c r="U41" s="4">
        <f t="shared" si="3"/>
        <v>426000</v>
      </c>
      <c r="V41" s="67">
        <v>448000</v>
      </c>
      <c r="W41" s="67">
        <v>384000</v>
      </c>
      <c r="X41" s="67">
        <v>20000</v>
      </c>
      <c r="Y41" s="65"/>
    </row>
    <row r="42" spans="1:25">
      <c r="A42" s="4" t="s">
        <v>53</v>
      </c>
      <c r="B42" s="4"/>
      <c r="C42" s="4"/>
      <c r="D42" s="4"/>
      <c r="E42" s="4"/>
      <c r="F42" s="4"/>
      <c r="G42" s="4"/>
      <c r="H42" s="4">
        <f t="shared" si="2"/>
        <v>252000</v>
      </c>
      <c r="I42" s="46">
        <f>432000/2</f>
        <v>216000</v>
      </c>
      <c r="J42" s="43">
        <f t="shared" si="1"/>
        <v>10000</v>
      </c>
      <c r="K42" s="4"/>
      <c r="L42" s="4"/>
      <c r="M42" s="4"/>
      <c r="N42" s="4"/>
      <c r="O42" s="8"/>
      <c r="P42" s="4"/>
      <c r="Q42" s="4"/>
      <c r="R42" s="4"/>
      <c r="S42" s="4"/>
      <c r="T42" s="4"/>
      <c r="U42" s="4">
        <f t="shared" si="3"/>
        <v>478000</v>
      </c>
      <c r="V42" s="67">
        <v>504000</v>
      </c>
      <c r="W42" s="67">
        <v>432000</v>
      </c>
      <c r="X42" s="67">
        <v>20000</v>
      </c>
      <c r="Y42" s="65"/>
    </row>
    <row r="43" spans="1:25">
      <c r="A43" s="4" t="s">
        <v>54</v>
      </c>
      <c r="B43" s="4"/>
      <c r="C43" s="4"/>
      <c r="D43" s="4"/>
      <c r="E43" s="4"/>
      <c r="F43" s="4"/>
      <c r="G43" s="4"/>
      <c r="H43" s="4">
        <f t="shared" si="2"/>
        <v>224000</v>
      </c>
      <c r="I43" s="46">
        <f>384000/2</f>
        <v>192000</v>
      </c>
      <c r="J43" s="43">
        <f t="shared" si="1"/>
        <v>10000</v>
      </c>
      <c r="K43" s="4"/>
      <c r="L43" s="4"/>
      <c r="M43" s="4"/>
      <c r="N43" s="4"/>
      <c r="O43" s="8"/>
      <c r="P43" s="4"/>
      <c r="Q43" s="4"/>
      <c r="R43" s="4"/>
      <c r="S43" s="4"/>
      <c r="T43" s="4"/>
      <c r="U43" s="4">
        <f t="shared" si="3"/>
        <v>426000</v>
      </c>
      <c r="V43" s="67">
        <v>448000</v>
      </c>
      <c r="W43" s="67">
        <v>336000</v>
      </c>
      <c r="X43" s="67">
        <v>20000</v>
      </c>
      <c r="Y43" s="65"/>
    </row>
    <row r="44" spans="1:25">
      <c r="A44" s="4" t="s">
        <v>55</v>
      </c>
      <c r="B44" s="4"/>
      <c r="C44" s="4"/>
      <c r="D44" s="4"/>
      <c r="E44" s="4"/>
      <c r="F44" s="4"/>
      <c r="G44" s="4"/>
      <c r="H44" s="4">
        <f t="shared" si="2"/>
        <v>308000</v>
      </c>
      <c r="I44" s="46">
        <f>336000/2</f>
        <v>168000</v>
      </c>
      <c r="J44" s="43">
        <f t="shared" si="1"/>
        <v>10000</v>
      </c>
      <c r="K44" s="4"/>
      <c r="L44" s="4"/>
      <c r="M44" s="4"/>
      <c r="N44" s="4"/>
      <c r="O44" s="8"/>
      <c r="P44" s="4"/>
      <c r="Q44" s="4"/>
      <c r="R44" s="4"/>
      <c r="S44" s="4"/>
      <c r="T44" s="4"/>
      <c r="U44" s="4">
        <f t="shared" si="3"/>
        <v>486000</v>
      </c>
      <c r="V44" s="67">
        <v>616000</v>
      </c>
      <c r="W44" s="67">
        <v>384000</v>
      </c>
      <c r="X44" s="67">
        <v>20000</v>
      </c>
      <c r="Y44" s="65"/>
    </row>
    <row r="45" spans="1:25">
      <c r="A45" s="4" t="s">
        <v>56</v>
      </c>
      <c r="B45" s="4"/>
      <c r="C45" s="4"/>
      <c r="D45" s="4"/>
      <c r="E45" s="4"/>
      <c r="F45" s="4"/>
      <c r="G45" s="4"/>
      <c r="H45" s="4">
        <f t="shared" si="2"/>
        <v>308000</v>
      </c>
      <c r="I45" s="46">
        <f>384000/2</f>
        <v>192000</v>
      </c>
      <c r="J45" s="43">
        <f t="shared" si="1"/>
        <v>10000</v>
      </c>
      <c r="K45" s="4"/>
      <c r="L45" s="4"/>
      <c r="M45" s="4"/>
      <c r="N45" s="4"/>
      <c r="O45" s="8"/>
      <c r="P45" s="4"/>
      <c r="Q45" s="4"/>
      <c r="R45" s="4"/>
      <c r="S45" s="4"/>
      <c r="T45" s="4"/>
      <c r="U45" s="4">
        <f t="shared" si="3"/>
        <v>510000</v>
      </c>
      <c r="V45" s="67">
        <v>616000</v>
      </c>
      <c r="W45" s="67">
        <v>336000</v>
      </c>
      <c r="X45" s="67">
        <v>20000</v>
      </c>
      <c r="Y45" s="65"/>
    </row>
    <row r="46" spans="1:25">
      <c r="A46" s="4" t="s">
        <v>57</v>
      </c>
      <c r="B46" s="4"/>
      <c r="C46" s="4"/>
      <c r="D46" s="4"/>
      <c r="E46" s="4"/>
      <c r="F46" s="4"/>
      <c r="G46" s="4"/>
      <c r="H46" s="4">
        <f t="shared" si="2"/>
        <v>280000</v>
      </c>
      <c r="I46" s="46">
        <f>336000/2</f>
        <v>168000</v>
      </c>
      <c r="J46" s="43">
        <f t="shared" si="1"/>
        <v>10000</v>
      </c>
      <c r="K46" s="4"/>
      <c r="L46" s="4"/>
      <c r="M46" s="4"/>
      <c r="N46" s="4"/>
      <c r="O46" s="8"/>
      <c r="P46" s="4"/>
      <c r="Q46" s="4"/>
      <c r="R46" s="4"/>
      <c r="S46" s="4"/>
      <c r="T46" s="4"/>
      <c r="U46" s="4">
        <f t="shared" si="3"/>
        <v>458000</v>
      </c>
      <c r="V46" s="67">
        <v>560000</v>
      </c>
      <c r="W46" s="67">
        <v>384000</v>
      </c>
      <c r="X46" s="67">
        <v>20000</v>
      </c>
      <c r="Y46" s="65"/>
    </row>
    <row r="47" spans="1: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53"/>
      <c r="Q47" s="53"/>
      <c r="R47" s="53"/>
      <c r="S47" s="53"/>
      <c r="T47" s="53"/>
      <c r="U47" s="53"/>
      <c r="V47" s="65"/>
      <c r="W47" s="65"/>
      <c r="X47" s="65"/>
      <c r="Y47" s="65"/>
    </row>
    <row r="48" spans="1:25" ht="21.75">
      <c r="A48" s="37" t="s">
        <v>168</v>
      </c>
      <c r="B48" s="37"/>
      <c r="C48" s="37"/>
      <c r="D48" s="37"/>
      <c r="E48" s="37"/>
      <c r="F48" s="37"/>
      <c r="G48" s="37"/>
      <c r="H48" s="51"/>
      <c r="I48" s="37"/>
      <c r="J48" s="37"/>
      <c r="K48" s="37"/>
      <c r="L48" s="37"/>
      <c r="M48" s="37"/>
      <c r="N48" s="51"/>
      <c r="O48" s="37"/>
      <c r="P48" s="37"/>
      <c r="Q48" s="37"/>
      <c r="R48" s="37"/>
      <c r="S48" s="37"/>
      <c r="T48" s="37"/>
      <c r="U48" s="49"/>
      <c r="V48" s="65"/>
      <c r="W48" s="65"/>
      <c r="X48" s="65"/>
      <c r="Y48" s="65"/>
    </row>
    <row r="49" spans="1:25" ht="16.5">
      <c r="A49" s="59" t="s">
        <v>165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65"/>
      <c r="W49" s="65"/>
      <c r="X49" s="65"/>
      <c r="Y49" s="65"/>
    </row>
    <row r="50" spans="1:25" ht="16.5">
      <c r="A50" s="59" t="s">
        <v>162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65"/>
      <c r="W50" s="65"/>
      <c r="X50" s="65"/>
      <c r="Y50" s="65"/>
    </row>
    <row r="51" spans="1:25" ht="16.5">
      <c r="A51" s="59" t="s">
        <v>166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65"/>
      <c r="W51" s="65"/>
      <c r="X51" s="65"/>
      <c r="Y51" s="65"/>
    </row>
    <row r="52" spans="1:25" ht="16.5">
      <c r="A52" s="59" t="s">
        <v>163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65"/>
      <c r="W52" s="65"/>
      <c r="X52" s="65"/>
      <c r="Y52" s="65"/>
    </row>
    <row r="53" spans="1:25" ht="16.5">
      <c r="A53" s="59" t="s">
        <v>167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65"/>
      <c r="W53" s="65"/>
      <c r="X53" s="65"/>
      <c r="Y53" s="65"/>
    </row>
    <row r="54" spans="1:25" ht="16.5">
      <c r="A54" s="59" t="s">
        <v>164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65"/>
      <c r="W54" s="65"/>
      <c r="X54" s="65"/>
      <c r="Y54" s="65"/>
    </row>
    <row r="55" spans="1:25" ht="16.5">
      <c r="A55" s="59" t="s">
        <v>183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65"/>
      <c r="W55" s="65"/>
      <c r="X55" s="65"/>
      <c r="Y55" s="65"/>
    </row>
    <row r="56" spans="1:25" ht="16.5">
      <c r="A56" s="59" t="s">
        <v>184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65"/>
      <c r="W56" s="65"/>
      <c r="X56" s="65"/>
      <c r="Y56" s="65"/>
    </row>
    <row r="57" spans="1:25" ht="16.5">
      <c r="A57" s="59" t="s">
        <v>173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65"/>
      <c r="W57" s="65"/>
      <c r="X57" s="65"/>
      <c r="Y57" s="65"/>
    </row>
    <row r="58" spans="1:25" ht="16.5">
      <c r="A58" s="59" t="s">
        <v>177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65"/>
      <c r="W58" s="65"/>
      <c r="X58" s="65"/>
      <c r="Y58" s="65"/>
    </row>
    <row r="59" spans="1:25" ht="16.5">
      <c r="A59" s="59" t="s">
        <v>176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65"/>
      <c r="W59" s="65"/>
      <c r="X59" s="65"/>
      <c r="Y59" s="65"/>
    </row>
    <row r="60" spans="1:25" ht="16.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59"/>
      <c r="O60" s="59"/>
      <c r="P60" s="59"/>
      <c r="Q60" s="59"/>
      <c r="R60" s="59"/>
      <c r="S60" s="59"/>
      <c r="T60" s="59"/>
      <c r="U60" s="59"/>
      <c r="V60" s="65"/>
      <c r="W60" s="65"/>
      <c r="X60" s="65"/>
      <c r="Y60" s="65"/>
    </row>
    <row r="61" spans="1:25" ht="16.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59"/>
      <c r="O61" s="59"/>
      <c r="P61" s="59"/>
      <c r="Q61" s="59"/>
      <c r="R61" s="59"/>
      <c r="S61" s="59"/>
      <c r="T61" s="59"/>
      <c r="U61" s="59"/>
      <c r="V61" s="65"/>
      <c r="W61" s="65"/>
      <c r="X61" s="65"/>
      <c r="Y61" s="65"/>
    </row>
    <row r="62" spans="1:25" ht="16.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59"/>
      <c r="O62" s="59"/>
      <c r="P62" s="59"/>
      <c r="Q62" s="59"/>
      <c r="R62" s="59"/>
      <c r="S62" s="59"/>
      <c r="T62" s="59"/>
      <c r="U62" s="59"/>
      <c r="V62" s="65"/>
      <c r="W62" s="65"/>
      <c r="X62" s="65"/>
      <c r="Y62" s="65"/>
    </row>
    <row r="63" spans="1:25" ht="16.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59"/>
      <c r="O63" s="59"/>
      <c r="P63" s="59"/>
      <c r="Q63" s="59"/>
      <c r="R63" s="59"/>
      <c r="S63" s="59"/>
      <c r="T63" s="59"/>
      <c r="U63" s="59"/>
      <c r="V63" s="65"/>
      <c r="W63" s="65"/>
      <c r="X63" s="65"/>
      <c r="Y63" s="65"/>
    </row>
    <row r="64" spans="1:25" ht="21.7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65"/>
      <c r="W64" s="65"/>
      <c r="X64" s="65"/>
      <c r="Y64" s="65"/>
    </row>
    <row r="65" spans="1:27">
      <c r="V65" s="65"/>
      <c r="W65" s="65"/>
      <c r="X65" s="65"/>
      <c r="Y65" s="65"/>
    </row>
    <row r="66" spans="1:27">
      <c r="A66" s="6" t="s">
        <v>2</v>
      </c>
      <c r="V66" s="65"/>
      <c r="W66" s="65"/>
      <c r="X66" s="65"/>
      <c r="Y66" s="65"/>
    </row>
    <row r="67" spans="1:27">
      <c r="V67" s="65"/>
      <c r="W67" s="65"/>
      <c r="X67" s="65"/>
      <c r="Y67" s="65"/>
    </row>
    <row r="68" spans="1:27">
      <c r="A68" s="16" t="s">
        <v>0</v>
      </c>
      <c r="B68" s="14" t="s">
        <v>46</v>
      </c>
      <c r="C68" s="14" t="s">
        <v>26</v>
      </c>
      <c r="D68" s="14" t="s">
        <v>46</v>
      </c>
      <c r="E68" s="14" t="s">
        <v>28</v>
      </c>
      <c r="F68" s="14" t="s">
        <v>43</v>
      </c>
      <c r="G68" s="14" t="s">
        <v>43</v>
      </c>
      <c r="H68" s="14" t="s">
        <v>14</v>
      </c>
      <c r="I68" s="14" t="s">
        <v>138</v>
      </c>
      <c r="J68" s="14" t="s">
        <v>30</v>
      </c>
      <c r="K68" s="14" t="s">
        <v>135</v>
      </c>
      <c r="L68" s="14" t="s">
        <v>13</v>
      </c>
      <c r="M68" s="14" t="s">
        <v>13</v>
      </c>
      <c r="N68" s="14" t="s">
        <v>31</v>
      </c>
      <c r="O68" s="14" t="s">
        <v>33</v>
      </c>
      <c r="P68" s="14" t="s">
        <v>33</v>
      </c>
      <c r="Q68" s="14" t="s">
        <v>145</v>
      </c>
      <c r="R68" s="14" t="s">
        <v>35</v>
      </c>
      <c r="S68" s="38" t="s">
        <v>37</v>
      </c>
      <c r="T68" s="14" t="s">
        <v>39</v>
      </c>
      <c r="U68" s="14" t="s">
        <v>41</v>
      </c>
      <c r="V68" s="65"/>
      <c r="W68" s="64"/>
      <c r="X68" s="64"/>
      <c r="Y68" s="65"/>
      <c r="Z68" s="62"/>
      <c r="AA68" s="62"/>
    </row>
    <row r="69" spans="1:27" ht="13.5" thickBot="1">
      <c r="A69" s="17"/>
      <c r="B69" s="18" t="s">
        <v>48</v>
      </c>
      <c r="C69" s="18" t="s">
        <v>27</v>
      </c>
      <c r="D69" s="18" t="s">
        <v>47</v>
      </c>
      <c r="E69" s="18" t="s">
        <v>29</v>
      </c>
      <c r="F69" s="18" t="s">
        <v>44</v>
      </c>
      <c r="G69" s="18" t="s">
        <v>45</v>
      </c>
      <c r="H69" s="23" t="s">
        <v>137</v>
      </c>
      <c r="I69" s="18" t="s">
        <v>139</v>
      </c>
      <c r="J69" s="18" t="s">
        <v>146</v>
      </c>
      <c r="K69" s="18" t="s">
        <v>136</v>
      </c>
      <c r="L69" s="18" t="s">
        <v>134</v>
      </c>
      <c r="M69" s="18" t="s">
        <v>161</v>
      </c>
      <c r="N69" s="18" t="s">
        <v>32</v>
      </c>
      <c r="O69" s="18" t="s">
        <v>34</v>
      </c>
      <c r="P69" s="18" t="s">
        <v>133</v>
      </c>
      <c r="Q69" s="48" t="s">
        <v>144</v>
      </c>
      <c r="R69" s="18" t="s">
        <v>36</v>
      </c>
      <c r="S69" s="39" t="s">
        <v>38</v>
      </c>
      <c r="T69" s="18" t="s">
        <v>40</v>
      </c>
      <c r="U69" s="18" t="s">
        <v>42</v>
      </c>
      <c r="V69" s="65"/>
      <c r="W69" s="64"/>
      <c r="X69" s="64"/>
      <c r="Y69" s="65"/>
      <c r="Z69" s="62"/>
      <c r="AA69" s="62"/>
    </row>
    <row r="70" spans="1:27" ht="13.5" thickBot="1">
      <c r="A70" s="26" t="s">
        <v>17</v>
      </c>
      <c r="B70" s="27"/>
      <c r="C70" s="27"/>
      <c r="D70" s="27"/>
      <c r="E70" s="27"/>
      <c r="F70" s="27"/>
      <c r="G70" s="27"/>
      <c r="H70" s="28"/>
      <c r="I70" s="28">
        <f>I72+I73+I74+I75+I76+I77+I78+I79+I80</f>
        <v>1296000</v>
      </c>
      <c r="J70" s="29">
        <f>J71+J72+J73+J74+J75+J76+J77+J78+J79+J80</f>
        <v>3611200</v>
      </c>
      <c r="K70" s="27"/>
      <c r="L70" s="27"/>
      <c r="M70" s="27"/>
      <c r="N70" s="29"/>
      <c r="O70" s="29"/>
      <c r="P70" s="27"/>
      <c r="Q70" s="27"/>
      <c r="R70" s="27"/>
      <c r="S70" s="27"/>
      <c r="T70" s="27"/>
      <c r="U70" s="29">
        <f>H70+I70+J70+N70+O70</f>
        <v>4907200</v>
      </c>
      <c r="V70" s="65"/>
      <c r="W70" s="66"/>
      <c r="X70" s="66"/>
      <c r="Y70" s="65"/>
      <c r="Z70" s="62"/>
      <c r="AA70" s="62"/>
    </row>
    <row r="71" spans="1:27">
      <c r="A71" s="19" t="s">
        <v>2</v>
      </c>
      <c r="B71" s="19"/>
      <c r="C71" s="19"/>
      <c r="D71" s="19"/>
      <c r="E71" s="19"/>
      <c r="F71" s="19"/>
      <c r="G71" s="19"/>
      <c r="H71" s="19"/>
      <c r="I71" s="19"/>
      <c r="J71" s="43">
        <v>10000</v>
      </c>
      <c r="K71" s="19"/>
      <c r="L71" s="19"/>
      <c r="M71" s="19"/>
      <c r="N71" s="24"/>
      <c r="O71" s="24"/>
      <c r="P71" s="19"/>
      <c r="Q71" s="24"/>
      <c r="R71" s="19"/>
      <c r="S71" s="19"/>
      <c r="T71" s="19"/>
      <c r="U71" s="19">
        <f>J71+Q71</f>
        <v>10000</v>
      </c>
      <c r="V71" s="67"/>
      <c r="W71" s="67">
        <v>60000</v>
      </c>
      <c r="X71" s="67"/>
      <c r="Y71" s="65"/>
      <c r="Z71" s="62"/>
      <c r="AA71" s="62"/>
    </row>
    <row r="72" spans="1:27">
      <c r="A72" s="4" t="s">
        <v>58</v>
      </c>
      <c r="B72" s="4"/>
      <c r="C72" s="4"/>
      <c r="D72" s="4"/>
      <c r="E72" s="4"/>
      <c r="F72" s="4"/>
      <c r="G72" s="4"/>
      <c r="H72" s="4"/>
      <c r="I72" s="46">
        <v>48000</v>
      </c>
      <c r="J72" s="19">
        <f t="shared" ref="J72:J80" si="4">W72/2</f>
        <v>351600</v>
      </c>
      <c r="K72" s="4"/>
      <c r="L72" s="4"/>
      <c r="M72" s="4"/>
      <c r="N72" s="4"/>
      <c r="O72" s="9"/>
      <c r="P72" s="4"/>
      <c r="Q72" s="4"/>
      <c r="R72" s="4"/>
      <c r="S72" s="4"/>
      <c r="T72" s="4"/>
      <c r="U72" s="4">
        <f>H72+I72+J72+N72+O72</f>
        <v>399600</v>
      </c>
      <c r="V72" s="67">
        <v>0</v>
      </c>
      <c r="W72" s="67">
        <f>683200+20000</f>
        <v>703200</v>
      </c>
      <c r="X72" s="67"/>
      <c r="Y72" s="68"/>
      <c r="Z72" s="62"/>
      <c r="AA72" s="62"/>
    </row>
    <row r="73" spans="1:27">
      <c r="A73" s="4" t="s">
        <v>59</v>
      </c>
      <c r="B73" s="4"/>
      <c r="C73" s="4"/>
      <c r="D73" s="4"/>
      <c r="E73" s="4"/>
      <c r="F73" s="4"/>
      <c r="G73" s="4"/>
      <c r="H73" s="4"/>
      <c r="I73" s="46">
        <v>168000</v>
      </c>
      <c r="J73" s="19">
        <f t="shared" si="4"/>
        <v>318000</v>
      </c>
      <c r="K73" s="4"/>
      <c r="L73" s="4"/>
      <c r="M73" s="4"/>
      <c r="N73" s="4"/>
      <c r="O73" s="9"/>
      <c r="P73" s="4"/>
      <c r="Q73" s="4"/>
      <c r="R73" s="4"/>
      <c r="S73" s="4"/>
      <c r="T73" s="4"/>
      <c r="U73" s="4">
        <f t="shared" ref="U73:U80" si="5">H73+I73+J73+N73+O73</f>
        <v>486000</v>
      </c>
      <c r="V73" s="67">
        <v>432000</v>
      </c>
      <c r="W73" s="67">
        <f>616000+20000</f>
        <v>636000</v>
      </c>
      <c r="X73" s="67"/>
      <c r="Y73" s="68"/>
      <c r="Z73" s="62"/>
      <c r="AA73" s="62"/>
    </row>
    <row r="74" spans="1:27">
      <c r="A74" s="4" t="s">
        <v>60</v>
      </c>
      <c r="B74" s="4"/>
      <c r="C74" s="4"/>
      <c r="D74" s="4"/>
      <c r="E74" s="4"/>
      <c r="F74" s="4"/>
      <c r="G74" s="4"/>
      <c r="H74" s="4"/>
      <c r="I74" s="46">
        <f t="shared" ref="I74:I80" si="6">V74/2</f>
        <v>288000</v>
      </c>
      <c r="J74" s="19">
        <f t="shared" si="4"/>
        <v>402000</v>
      </c>
      <c r="K74" s="4"/>
      <c r="L74" s="4"/>
      <c r="M74" s="4"/>
      <c r="N74" s="4"/>
      <c r="O74" s="9"/>
      <c r="P74" s="4"/>
      <c r="Q74" s="4"/>
      <c r="R74" s="4"/>
      <c r="S74" s="4"/>
      <c r="T74" s="4"/>
      <c r="U74" s="4">
        <f t="shared" si="5"/>
        <v>690000</v>
      </c>
      <c r="V74" s="67">
        <v>576000</v>
      </c>
      <c r="W74" s="67">
        <f>784000+20000</f>
        <v>804000</v>
      </c>
      <c r="X74" s="67"/>
      <c r="Y74" s="68"/>
      <c r="Z74" s="62"/>
      <c r="AA74" s="62"/>
    </row>
    <row r="75" spans="1:27">
      <c r="A75" s="4" t="s">
        <v>61</v>
      </c>
      <c r="B75" s="4"/>
      <c r="C75" s="4"/>
      <c r="D75" s="4"/>
      <c r="E75" s="4"/>
      <c r="F75" s="4"/>
      <c r="G75" s="4"/>
      <c r="H75" s="4"/>
      <c r="I75" s="46">
        <v>192000</v>
      </c>
      <c r="J75" s="19">
        <f t="shared" si="4"/>
        <v>687600</v>
      </c>
      <c r="K75" s="4"/>
      <c r="L75" s="4"/>
      <c r="M75" s="4"/>
      <c r="N75" s="4"/>
      <c r="O75" s="9"/>
      <c r="P75" s="4"/>
      <c r="Q75" s="4"/>
      <c r="R75" s="4"/>
      <c r="S75" s="4"/>
      <c r="T75" s="4"/>
      <c r="U75" s="4">
        <f t="shared" si="5"/>
        <v>879600</v>
      </c>
      <c r="V75" s="67">
        <v>432000</v>
      </c>
      <c r="W75" s="67">
        <f>1355200+20000</f>
        <v>1375200</v>
      </c>
      <c r="X75" s="67"/>
      <c r="Y75" s="68"/>
      <c r="Z75" s="62"/>
      <c r="AA75" s="62"/>
    </row>
    <row r="76" spans="1:27">
      <c r="A76" s="4" t="s">
        <v>62</v>
      </c>
      <c r="B76" s="4"/>
      <c r="C76" s="4"/>
      <c r="D76" s="4"/>
      <c r="E76" s="4"/>
      <c r="F76" s="4"/>
      <c r="G76" s="4"/>
      <c r="H76" s="4"/>
      <c r="I76" s="46">
        <v>96000</v>
      </c>
      <c r="J76" s="19">
        <f t="shared" si="4"/>
        <v>536400</v>
      </c>
      <c r="K76" s="4"/>
      <c r="L76" s="4"/>
      <c r="M76" s="4"/>
      <c r="N76" s="4"/>
      <c r="O76" s="9"/>
      <c r="P76" s="4"/>
      <c r="Q76" s="4"/>
      <c r="R76" s="4"/>
      <c r="S76" s="4"/>
      <c r="T76" s="4"/>
      <c r="U76" s="4">
        <f t="shared" si="5"/>
        <v>632400</v>
      </c>
      <c r="V76" s="67">
        <v>336000</v>
      </c>
      <c r="W76" s="67">
        <f>1052800+20000</f>
        <v>1072800</v>
      </c>
      <c r="X76" s="67"/>
      <c r="Y76" s="68"/>
      <c r="Z76" s="62"/>
      <c r="AA76" s="62"/>
    </row>
    <row r="77" spans="1:27">
      <c r="A77" s="4" t="s">
        <v>63</v>
      </c>
      <c r="B77" s="4"/>
      <c r="C77" s="4"/>
      <c r="D77" s="4"/>
      <c r="E77" s="4"/>
      <c r="F77" s="4"/>
      <c r="G77" s="4"/>
      <c r="H77" s="4"/>
      <c r="I77" s="46">
        <f t="shared" si="6"/>
        <v>216000</v>
      </c>
      <c r="J77" s="19">
        <f t="shared" si="4"/>
        <v>402000</v>
      </c>
      <c r="K77" s="4"/>
      <c r="L77" s="4"/>
      <c r="M77" s="4"/>
      <c r="N77" s="4"/>
      <c r="O77" s="9"/>
      <c r="P77" s="4"/>
      <c r="Q77" s="4"/>
      <c r="R77" s="4"/>
      <c r="S77" s="4"/>
      <c r="T77" s="4"/>
      <c r="U77" s="4">
        <f t="shared" si="5"/>
        <v>618000</v>
      </c>
      <c r="V77" s="67">
        <v>432000</v>
      </c>
      <c r="W77" s="67">
        <f>784000+20000</f>
        <v>804000</v>
      </c>
      <c r="X77" s="67"/>
      <c r="Y77" s="68"/>
      <c r="Z77" s="62"/>
      <c r="AA77" s="62"/>
    </row>
    <row r="78" spans="1:27">
      <c r="A78" s="4" t="s">
        <v>64</v>
      </c>
      <c r="B78" s="4"/>
      <c r="C78" s="4"/>
      <c r="D78" s="4"/>
      <c r="E78" s="4"/>
      <c r="F78" s="4"/>
      <c r="G78" s="4"/>
      <c r="H78" s="4"/>
      <c r="I78" s="46">
        <v>168000</v>
      </c>
      <c r="J78" s="19">
        <f t="shared" si="4"/>
        <v>418800</v>
      </c>
      <c r="K78" s="4"/>
      <c r="L78" s="4"/>
      <c r="M78" s="4"/>
      <c r="N78" s="4"/>
      <c r="O78" s="9"/>
      <c r="P78" s="4"/>
      <c r="Q78" s="4"/>
      <c r="R78" s="4"/>
      <c r="S78" s="4"/>
      <c r="T78" s="4"/>
      <c r="U78" s="4">
        <f t="shared" si="5"/>
        <v>586800</v>
      </c>
      <c r="V78" s="67">
        <v>432000</v>
      </c>
      <c r="W78" s="67">
        <f>817600+20000</f>
        <v>837600</v>
      </c>
      <c r="X78" s="67"/>
      <c r="Y78" s="68"/>
      <c r="Z78" s="62"/>
      <c r="AA78" s="62"/>
    </row>
    <row r="79" spans="1:27">
      <c r="A79" s="4" t="s">
        <v>65</v>
      </c>
      <c r="B79" s="4"/>
      <c r="C79" s="4"/>
      <c r="D79" s="4"/>
      <c r="E79" s="4"/>
      <c r="F79" s="4"/>
      <c r="G79" s="4"/>
      <c r="H79" s="4"/>
      <c r="I79" s="46">
        <v>48000</v>
      </c>
      <c r="J79" s="19">
        <f t="shared" si="4"/>
        <v>194800</v>
      </c>
      <c r="K79" s="4"/>
      <c r="L79" s="4"/>
      <c r="M79" s="4"/>
      <c r="N79" s="4"/>
      <c r="O79" s="9"/>
      <c r="P79" s="4"/>
      <c r="Q79" s="4"/>
      <c r="R79" s="4"/>
      <c r="S79" s="4"/>
      <c r="T79" s="4"/>
      <c r="U79" s="4">
        <f t="shared" si="5"/>
        <v>242800</v>
      </c>
      <c r="V79" s="67">
        <v>144000</v>
      </c>
      <c r="W79" s="67">
        <f>369600+20000</f>
        <v>389600</v>
      </c>
      <c r="X79" s="67"/>
      <c r="Y79" s="68"/>
      <c r="Z79" s="62"/>
      <c r="AA79" s="62"/>
    </row>
    <row r="80" spans="1:27">
      <c r="A80" s="4" t="s">
        <v>131</v>
      </c>
      <c r="B80" s="4"/>
      <c r="C80" s="4"/>
      <c r="D80" s="4"/>
      <c r="E80" s="4"/>
      <c r="F80" s="4"/>
      <c r="G80" s="4"/>
      <c r="H80" s="4"/>
      <c r="I80" s="46">
        <f t="shared" si="6"/>
        <v>72000</v>
      </c>
      <c r="J80" s="19">
        <f t="shared" si="4"/>
        <v>290000</v>
      </c>
      <c r="K80" s="4"/>
      <c r="L80" s="4"/>
      <c r="M80" s="4"/>
      <c r="N80" s="4"/>
      <c r="O80" s="9"/>
      <c r="P80" s="4"/>
      <c r="Q80" s="4"/>
      <c r="R80" s="4"/>
      <c r="S80" s="4"/>
      <c r="T80" s="4"/>
      <c r="U80" s="4">
        <f t="shared" si="5"/>
        <v>362000</v>
      </c>
      <c r="V80" s="67">
        <v>144000</v>
      </c>
      <c r="W80" s="67">
        <f>560000+20000</f>
        <v>580000</v>
      </c>
      <c r="X80" s="67"/>
      <c r="Y80" s="68"/>
      <c r="Z80" s="62"/>
      <c r="AA80" s="62"/>
    </row>
    <row r="81" spans="1:25">
      <c r="H81" s="13"/>
      <c r="I81" s="13"/>
      <c r="J81" s="5"/>
      <c r="N81" s="7"/>
      <c r="O81" s="5"/>
      <c r="U81" s="10"/>
      <c r="V81" s="65"/>
      <c r="W81" s="65"/>
      <c r="X81" s="65"/>
      <c r="Y81" s="65"/>
    </row>
    <row r="82" spans="1:25" ht="21.75">
      <c r="A82" s="37" t="s">
        <v>168</v>
      </c>
      <c r="B82" s="37"/>
      <c r="C82" s="37"/>
      <c r="D82" s="37"/>
      <c r="E82" s="37"/>
      <c r="F82" s="37"/>
      <c r="G82" s="37"/>
      <c r="H82" s="51"/>
      <c r="I82" s="37"/>
      <c r="J82" s="37"/>
      <c r="K82" s="37"/>
      <c r="L82" s="37"/>
      <c r="M82" s="37"/>
      <c r="N82" s="51"/>
      <c r="O82" s="37"/>
      <c r="P82" s="37"/>
      <c r="Q82" s="37"/>
      <c r="R82" s="37"/>
      <c r="S82" s="37"/>
      <c r="T82" s="37"/>
      <c r="U82" s="49"/>
      <c r="V82" s="65"/>
      <c r="W82" s="65"/>
      <c r="X82" s="65"/>
      <c r="Y82" s="65"/>
    </row>
    <row r="83" spans="1:25" ht="16.5">
      <c r="A83" s="59" t="s">
        <v>165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65"/>
      <c r="W83" s="65"/>
      <c r="X83" s="65"/>
      <c r="Y83" s="65"/>
    </row>
    <row r="84" spans="1:25" ht="16.5">
      <c r="A84" s="59" t="s">
        <v>162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65"/>
      <c r="W84" s="65"/>
      <c r="X84" s="65"/>
      <c r="Y84" s="65"/>
    </row>
    <row r="85" spans="1:25" ht="16.5">
      <c r="A85" s="59" t="s">
        <v>166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65"/>
      <c r="W85" s="65"/>
      <c r="X85" s="65"/>
      <c r="Y85" s="65"/>
    </row>
    <row r="86" spans="1:25" ht="16.5">
      <c r="A86" s="59" t="s">
        <v>163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65"/>
      <c r="W86" s="65"/>
      <c r="X86" s="65"/>
      <c r="Y86" s="65"/>
    </row>
    <row r="87" spans="1:25" ht="16.5">
      <c r="A87" s="59" t="s">
        <v>167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65"/>
      <c r="W87" s="65"/>
      <c r="X87" s="65"/>
      <c r="Y87" s="65"/>
    </row>
    <row r="88" spans="1:25" ht="16.5">
      <c r="A88" s="59" t="s">
        <v>164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65"/>
      <c r="W88" s="65"/>
      <c r="X88" s="65"/>
      <c r="Y88" s="65"/>
    </row>
    <row r="89" spans="1:25" ht="16.5">
      <c r="A89" s="59" t="s">
        <v>183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65"/>
      <c r="W89" s="65"/>
      <c r="X89" s="65"/>
      <c r="Y89" s="65"/>
    </row>
    <row r="90" spans="1:25" ht="16.5">
      <c r="A90" s="59" t="s">
        <v>184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65"/>
      <c r="W90" s="65"/>
      <c r="X90" s="65"/>
      <c r="Y90" s="65"/>
    </row>
    <row r="91" spans="1:25" ht="16.5">
      <c r="A91" s="59" t="s">
        <v>173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65"/>
      <c r="W91" s="65"/>
      <c r="X91" s="65"/>
      <c r="Y91" s="65"/>
    </row>
    <row r="92" spans="1:25" ht="16.5">
      <c r="A92" s="59" t="s">
        <v>177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65"/>
      <c r="W92" s="65"/>
      <c r="X92" s="65"/>
      <c r="Y92" s="65"/>
    </row>
    <row r="93" spans="1:25" ht="16.5">
      <c r="A93" s="59" t="s">
        <v>176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65"/>
      <c r="W93" s="65"/>
      <c r="X93" s="65"/>
      <c r="Y93" s="65"/>
    </row>
    <row r="94" spans="1:25">
      <c r="V94" s="65"/>
      <c r="W94" s="65"/>
      <c r="X94" s="65"/>
      <c r="Y94" s="65"/>
    </row>
    <row r="95" spans="1:25">
      <c r="V95" s="65"/>
      <c r="W95" s="65"/>
      <c r="X95" s="65"/>
      <c r="Y95" s="65"/>
    </row>
    <row r="96" spans="1:25">
      <c r="V96" s="65"/>
      <c r="W96" s="65"/>
      <c r="X96" s="65"/>
      <c r="Y96" s="65"/>
    </row>
    <row r="97" spans="1:26">
      <c r="V97" s="65"/>
      <c r="W97" s="65"/>
      <c r="X97" s="65"/>
      <c r="Y97" s="65"/>
    </row>
    <row r="98" spans="1:26">
      <c r="V98" s="65"/>
      <c r="W98" s="65"/>
      <c r="X98" s="65"/>
      <c r="Y98" s="65"/>
    </row>
    <row r="99" spans="1:26">
      <c r="V99" s="65"/>
      <c r="W99" s="65"/>
      <c r="X99" s="65"/>
      <c r="Y99" s="65"/>
    </row>
    <row r="100" spans="1:26">
      <c r="V100" s="65"/>
      <c r="W100" s="65"/>
      <c r="X100" s="65"/>
      <c r="Y100" s="65"/>
    </row>
    <row r="101" spans="1:26">
      <c r="A101" s="6" t="s">
        <v>3</v>
      </c>
      <c r="V101" s="65"/>
      <c r="W101" s="65"/>
      <c r="X101" s="65"/>
      <c r="Y101" s="65"/>
    </row>
    <row r="102" spans="1:26">
      <c r="V102" s="65"/>
      <c r="W102" s="65"/>
      <c r="X102" s="65"/>
      <c r="Y102" s="65"/>
    </row>
    <row r="103" spans="1:26">
      <c r="A103" s="16" t="s">
        <v>0</v>
      </c>
      <c r="B103" s="14" t="s">
        <v>46</v>
      </c>
      <c r="C103" s="14" t="s">
        <v>26</v>
      </c>
      <c r="D103" s="14" t="s">
        <v>46</v>
      </c>
      <c r="E103" s="14" t="s">
        <v>28</v>
      </c>
      <c r="F103" s="14" t="s">
        <v>43</v>
      </c>
      <c r="G103" s="14" t="s">
        <v>43</v>
      </c>
      <c r="H103" s="14" t="s">
        <v>14</v>
      </c>
      <c r="I103" s="14" t="s">
        <v>138</v>
      </c>
      <c r="J103" s="14" t="s">
        <v>30</v>
      </c>
      <c r="K103" s="14" t="s">
        <v>135</v>
      </c>
      <c r="L103" s="14" t="s">
        <v>13</v>
      </c>
      <c r="M103" s="14" t="s">
        <v>13</v>
      </c>
      <c r="N103" s="14" t="s">
        <v>31</v>
      </c>
      <c r="O103" s="14" t="s">
        <v>33</v>
      </c>
      <c r="P103" s="14" t="s">
        <v>33</v>
      </c>
      <c r="Q103" s="14" t="s">
        <v>145</v>
      </c>
      <c r="R103" s="14" t="s">
        <v>35</v>
      </c>
      <c r="S103" s="38" t="s">
        <v>37</v>
      </c>
      <c r="T103" s="14" t="s">
        <v>39</v>
      </c>
      <c r="U103" s="14" t="s">
        <v>41</v>
      </c>
      <c r="V103" s="65"/>
      <c r="W103" s="64"/>
      <c r="X103" s="64"/>
      <c r="Y103" s="65"/>
      <c r="Z103" s="62"/>
    </row>
    <row r="104" spans="1:26" ht="13.5" thickBot="1">
      <c r="A104" s="17"/>
      <c r="B104" s="18" t="s">
        <v>48</v>
      </c>
      <c r="C104" s="18" t="s">
        <v>27</v>
      </c>
      <c r="D104" s="18" t="s">
        <v>47</v>
      </c>
      <c r="E104" s="18" t="s">
        <v>29</v>
      </c>
      <c r="F104" s="18" t="s">
        <v>44</v>
      </c>
      <c r="G104" s="18" t="s">
        <v>45</v>
      </c>
      <c r="H104" s="23" t="s">
        <v>137</v>
      </c>
      <c r="I104" s="18" t="s">
        <v>139</v>
      </c>
      <c r="J104" s="18" t="s">
        <v>146</v>
      </c>
      <c r="K104" s="18" t="s">
        <v>136</v>
      </c>
      <c r="L104" s="18" t="s">
        <v>134</v>
      </c>
      <c r="M104" s="18" t="s">
        <v>161</v>
      </c>
      <c r="N104" s="18" t="s">
        <v>32</v>
      </c>
      <c r="O104" s="18" t="s">
        <v>34</v>
      </c>
      <c r="P104" s="18" t="s">
        <v>133</v>
      </c>
      <c r="Q104" s="48" t="s">
        <v>144</v>
      </c>
      <c r="R104" s="18" t="s">
        <v>36</v>
      </c>
      <c r="S104" s="39" t="s">
        <v>38</v>
      </c>
      <c r="T104" s="18" t="s">
        <v>40</v>
      </c>
      <c r="U104" s="18" t="s">
        <v>42</v>
      </c>
      <c r="V104" s="65"/>
      <c r="W104" s="64"/>
      <c r="X104" s="64"/>
      <c r="Y104" s="65"/>
      <c r="Z104" s="62"/>
    </row>
    <row r="105" spans="1:26" ht="13.5" thickBot="1">
      <c r="A105" s="26" t="s">
        <v>18</v>
      </c>
      <c r="B105" s="27"/>
      <c r="C105" s="27"/>
      <c r="D105" s="27"/>
      <c r="E105" s="27"/>
      <c r="F105" s="27"/>
      <c r="G105" s="27"/>
      <c r="H105" s="28"/>
      <c r="I105" s="28">
        <f>I107+I108+I109+I110+I111+I112+I113+I114</f>
        <v>1368000</v>
      </c>
      <c r="J105" s="29">
        <f>J106+J107+J108+J109+J110+J111+J112+J113+J114</f>
        <v>3270800</v>
      </c>
      <c r="K105" s="27"/>
      <c r="L105" s="27"/>
      <c r="M105" s="27"/>
      <c r="N105" s="29"/>
      <c r="O105" s="29"/>
      <c r="P105" s="27"/>
      <c r="Q105" s="27"/>
      <c r="R105" s="27"/>
      <c r="S105" s="27"/>
      <c r="T105" s="27"/>
      <c r="U105" s="29">
        <f>U106+U107+U108+U109+U110+U111+U112+U113+U114</f>
        <v>4638800</v>
      </c>
      <c r="V105" s="65"/>
      <c r="W105" s="66"/>
      <c r="X105" s="66"/>
      <c r="Y105" s="65"/>
      <c r="Z105" s="62"/>
    </row>
    <row r="106" spans="1:26">
      <c r="A106" s="19" t="s">
        <v>3</v>
      </c>
      <c r="B106" s="19"/>
      <c r="C106" s="19"/>
      <c r="D106" s="19"/>
      <c r="E106" s="19"/>
      <c r="F106" s="19"/>
      <c r="G106" s="19"/>
      <c r="H106" s="24"/>
      <c r="I106" s="24"/>
      <c r="J106" s="43">
        <v>10000</v>
      </c>
      <c r="K106" s="19"/>
      <c r="L106" s="19"/>
      <c r="M106" s="19"/>
      <c r="N106" s="25"/>
      <c r="O106" s="25"/>
      <c r="P106" s="19"/>
      <c r="Q106" s="25"/>
      <c r="R106" s="19"/>
      <c r="S106" s="19"/>
      <c r="T106" s="19"/>
      <c r="U106" s="44">
        <f t="shared" ref="U106:U114" si="7">H106+I106+J106+N106+O106</f>
        <v>10000</v>
      </c>
      <c r="V106" s="67"/>
      <c r="W106" s="67">
        <v>60000</v>
      </c>
      <c r="X106" s="67"/>
      <c r="Y106" s="65"/>
      <c r="Z106" s="62"/>
    </row>
    <row r="107" spans="1:26">
      <c r="A107" s="4" t="s">
        <v>66</v>
      </c>
      <c r="B107" s="4"/>
      <c r="C107" s="4"/>
      <c r="D107" s="4"/>
      <c r="E107" s="4"/>
      <c r="F107" s="4"/>
      <c r="G107" s="4"/>
      <c r="H107" s="4"/>
      <c r="I107" s="46">
        <f>V107/2</f>
        <v>96000</v>
      </c>
      <c r="J107" s="19">
        <f t="shared" ref="J107:J114" si="8">W107/2</f>
        <v>413200</v>
      </c>
      <c r="K107" s="4"/>
      <c r="L107" s="4"/>
      <c r="M107" s="4"/>
      <c r="N107" s="4"/>
      <c r="O107" s="8"/>
      <c r="P107" s="4"/>
      <c r="Q107" s="4"/>
      <c r="R107" s="4"/>
      <c r="S107" s="4"/>
      <c r="T107" s="4"/>
      <c r="U107" s="45">
        <f t="shared" si="7"/>
        <v>509200</v>
      </c>
      <c r="V107" s="67">
        <v>192000</v>
      </c>
      <c r="W107" s="67">
        <f>806400+20000</f>
        <v>826400</v>
      </c>
      <c r="X107" s="67"/>
      <c r="Y107" s="68"/>
      <c r="Z107" s="62"/>
    </row>
    <row r="108" spans="1:26">
      <c r="A108" s="4" t="s">
        <v>67</v>
      </c>
      <c r="B108" s="4"/>
      <c r="C108" s="4"/>
      <c r="D108" s="4"/>
      <c r="E108" s="4"/>
      <c r="F108" s="4"/>
      <c r="G108" s="4"/>
      <c r="H108" s="4"/>
      <c r="I108" s="46">
        <v>240000</v>
      </c>
      <c r="J108" s="19">
        <f t="shared" si="8"/>
        <v>491600</v>
      </c>
      <c r="K108" s="4"/>
      <c r="L108" s="4"/>
      <c r="M108" s="4"/>
      <c r="N108" s="4"/>
      <c r="O108" s="8"/>
      <c r="P108" s="4"/>
      <c r="Q108" s="4"/>
      <c r="R108" s="4"/>
      <c r="S108" s="4"/>
      <c r="T108" s="4"/>
      <c r="U108" s="45">
        <f t="shared" si="7"/>
        <v>731600</v>
      </c>
      <c r="V108" s="67">
        <v>432000</v>
      </c>
      <c r="W108" s="67">
        <f>963200+20000</f>
        <v>983200</v>
      </c>
      <c r="X108" s="67"/>
      <c r="Y108" s="68"/>
      <c r="Z108" s="62"/>
    </row>
    <row r="109" spans="1:26">
      <c r="A109" s="4" t="s">
        <v>68</v>
      </c>
      <c r="B109" s="4"/>
      <c r="C109" s="4"/>
      <c r="D109" s="4"/>
      <c r="E109" s="4"/>
      <c r="F109" s="4"/>
      <c r="G109" s="4"/>
      <c r="H109" s="4"/>
      <c r="I109" s="46">
        <v>432000</v>
      </c>
      <c r="J109" s="19">
        <f t="shared" si="8"/>
        <v>654000</v>
      </c>
      <c r="K109" s="4"/>
      <c r="L109" s="4"/>
      <c r="M109" s="4"/>
      <c r="N109" s="4"/>
      <c r="O109" s="8"/>
      <c r="P109" s="4"/>
      <c r="Q109" s="4"/>
      <c r="R109" s="4"/>
      <c r="S109" s="4"/>
      <c r="T109" s="4"/>
      <c r="U109" s="45">
        <f t="shared" si="7"/>
        <v>1086000</v>
      </c>
      <c r="V109" s="67">
        <v>720000</v>
      </c>
      <c r="W109" s="67">
        <f>1288000+20000</f>
        <v>1308000</v>
      </c>
      <c r="X109" s="67"/>
      <c r="Y109" s="68"/>
      <c r="Z109" s="62"/>
    </row>
    <row r="110" spans="1:26">
      <c r="A110" s="4" t="s">
        <v>69</v>
      </c>
      <c r="B110" s="4"/>
      <c r="C110" s="4"/>
      <c r="D110" s="4"/>
      <c r="E110" s="4"/>
      <c r="F110" s="4"/>
      <c r="G110" s="4"/>
      <c r="H110" s="4"/>
      <c r="I110" s="46">
        <v>24000</v>
      </c>
      <c r="J110" s="19">
        <f t="shared" si="8"/>
        <v>312400</v>
      </c>
      <c r="K110" s="4"/>
      <c r="L110" s="4"/>
      <c r="M110" s="4"/>
      <c r="N110" s="4"/>
      <c r="O110" s="8"/>
      <c r="P110" s="4"/>
      <c r="Q110" s="4"/>
      <c r="R110" s="4"/>
      <c r="S110" s="4"/>
      <c r="T110" s="4"/>
      <c r="U110" s="45">
        <f t="shared" si="7"/>
        <v>336400</v>
      </c>
      <c r="V110" s="67">
        <v>96000</v>
      </c>
      <c r="W110" s="67">
        <f>604800+20000</f>
        <v>624800</v>
      </c>
      <c r="X110" s="67"/>
      <c r="Y110" s="68"/>
      <c r="Z110" s="62"/>
    </row>
    <row r="111" spans="1:26">
      <c r="A111" s="4" t="s">
        <v>70</v>
      </c>
      <c r="B111" s="4"/>
      <c r="C111" s="4"/>
      <c r="D111" s="4"/>
      <c r="E111" s="4"/>
      <c r="F111" s="4"/>
      <c r="G111" s="4"/>
      <c r="H111" s="4"/>
      <c r="I111" s="46">
        <f t="shared" ref="I111:I113" si="9">V111/2</f>
        <v>48000</v>
      </c>
      <c r="J111" s="19">
        <f t="shared" si="8"/>
        <v>166800</v>
      </c>
      <c r="K111" s="4"/>
      <c r="L111" s="4"/>
      <c r="M111" s="4"/>
      <c r="N111" s="4"/>
      <c r="O111" s="8"/>
      <c r="P111" s="4"/>
      <c r="Q111" s="4"/>
      <c r="R111" s="4"/>
      <c r="S111" s="4"/>
      <c r="T111" s="4"/>
      <c r="U111" s="45">
        <f t="shared" si="7"/>
        <v>214800</v>
      </c>
      <c r="V111" s="67">
        <v>96000</v>
      </c>
      <c r="W111" s="67">
        <f>313600+20000</f>
        <v>333600</v>
      </c>
      <c r="X111" s="67"/>
      <c r="Y111" s="68"/>
      <c r="Z111" s="62"/>
    </row>
    <row r="112" spans="1:26">
      <c r="A112" s="4" t="s">
        <v>71</v>
      </c>
      <c r="B112" s="4"/>
      <c r="C112" s="4"/>
      <c r="D112" s="4"/>
      <c r="E112" s="4"/>
      <c r="F112" s="4"/>
      <c r="G112" s="4"/>
      <c r="H112" s="4"/>
      <c r="I112" s="46">
        <f t="shared" si="9"/>
        <v>144000</v>
      </c>
      <c r="J112" s="19">
        <f t="shared" si="8"/>
        <v>318000</v>
      </c>
      <c r="K112" s="4"/>
      <c r="L112" s="4"/>
      <c r="M112" s="4"/>
      <c r="N112" s="4"/>
      <c r="O112" s="8"/>
      <c r="P112" s="4"/>
      <c r="Q112" s="4"/>
      <c r="R112" s="4"/>
      <c r="S112" s="4"/>
      <c r="T112" s="4"/>
      <c r="U112" s="45">
        <f t="shared" si="7"/>
        <v>462000</v>
      </c>
      <c r="V112" s="67">
        <v>288000</v>
      </c>
      <c r="W112" s="67">
        <f>616000+20000</f>
        <v>636000</v>
      </c>
      <c r="X112" s="67"/>
      <c r="Y112" s="68"/>
      <c r="Z112" s="62"/>
    </row>
    <row r="113" spans="1:26">
      <c r="A113" s="4" t="s">
        <v>72</v>
      </c>
      <c r="B113" s="4"/>
      <c r="C113" s="4"/>
      <c r="D113" s="4"/>
      <c r="E113" s="4"/>
      <c r="F113" s="4"/>
      <c r="G113" s="4"/>
      <c r="H113" s="4"/>
      <c r="I113" s="46">
        <f t="shared" si="9"/>
        <v>240000</v>
      </c>
      <c r="J113" s="19">
        <f t="shared" si="8"/>
        <v>446800</v>
      </c>
      <c r="K113" s="4"/>
      <c r="L113" s="4"/>
      <c r="M113" s="4"/>
      <c r="N113" s="4"/>
      <c r="O113" s="8"/>
      <c r="P113" s="4"/>
      <c r="Q113" s="4"/>
      <c r="R113" s="4"/>
      <c r="S113" s="4"/>
      <c r="T113" s="4"/>
      <c r="U113" s="45">
        <f t="shared" si="7"/>
        <v>686800</v>
      </c>
      <c r="V113" s="67">
        <v>480000</v>
      </c>
      <c r="W113" s="67">
        <f>873600+20000</f>
        <v>893600</v>
      </c>
      <c r="X113" s="67"/>
      <c r="Y113" s="68"/>
      <c r="Z113" s="62"/>
    </row>
    <row r="114" spans="1:26">
      <c r="A114" s="4" t="s">
        <v>73</v>
      </c>
      <c r="B114" s="4"/>
      <c r="C114" s="4"/>
      <c r="D114" s="4"/>
      <c r="E114" s="4"/>
      <c r="F114" s="4"/>
      <c r="G114" s="4"/>
      <c r="H114" s="4"/>
      <c r="I114" s="46">
        <v>144000</v>
      </c>
      <c r="J114" s="19">
        <f t="shared" si="8"/>
        <v>458000</v>
      </c>
      <c r="K114" s="4"/>
      <c r="L114" s="4"/>
      <c r="M114" s="4"/>
      <c r="N114" s="4"/>
      <c r="O114" s="8"/>
      <c r="P114" s="4"/>
      <c r="Q114" s="4"/>
      <c r="R114" s="4"/>
      <c r="S114" s="4"/>
      <c r="T114" s="4"/>
      <c r="U114" s="45">
        <f t="shared" si="7"/>
        <v>602000</v>
      </c>
      <c r="V114" s="67">
        <v>240000</v>
      </c>
      <c r="W114" s="67">
        <f>896000+20000</f>
        <v>916000</v>
      </c>
      <c r="X114" s="67"/>
      <c r="Y114" s="68"/>
      <c r="Z114" s="62"/>
    </row>
    <row r="115" spans="1:26">
      <c r="J115" s="5"/>
      <c r="N115" s="11"/>
      <c r="O115" s="5"/>
      <c r="U115" s="10"/>
      <c r="V115" s="65"/>
      <c r="W115" s="65"/>
      <c r="X115" s="65"/>
      <c r="Y115" s="65"/>
    </row>
    <row r="116" spans="1:26" ht="21.75">
      <c r="A116" s="37" t="s">
        <v>168</v>
      </c>
      <c r="B116" s="37"/>
      <c r="C116" s="37"/>
      <c r="D116" s="37"/>
      <c r="E116" s="37"/>
      <c r="F116" s="37"/>
      <c r="G116" s="37"/>
      <c r="H116" s="51"/>
      <c r="I116" s="37"/>
      <c r="J116" s="37"/>
      <c r="K116" s="37"/>
      <c r="L116" s="37"/>
      <c r="M116" s="37"/>
      <c r="N116" s="51"/>
      <c r="O116" s="37"/>
      <c r="P116" s="37"/>
      <c r="Q116" s="37"/>
      <c r="R116" s="37"/>
      <c r="S116" s="37"/>
      <c r="T116" s="37"/>
      <c r="U116" s="49"/>
      <c r="V116" s="65"/>
      <c r="W116" s="65"/>
      <c r="X116" s="65"/>
      <c r="Y116" s="65"/>
    </row>
    <row r="117" spans="1:26" ht="16.5">
      <c r="A117" s="59" t="s">
        <v>165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65"/>
      <c r="W117" s="65"/>
      <c r="X117" s="65"/>
      <c r="Y117" s="65"/>
    </row>
    <row r="118" spans="1:26" ht="16.5">
      <c r="A118" s="59" t="s">
        <v>162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65"/>
      <c r="W118" s="65"/>
      <c r="X118" s="65"/>
      <c r="Y118" s="65"/>
    </row>
    <row r="119" spans="1:26" ht="16.5">
      <c r="A119" s="59" t="s">
        <v>166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65"/>
      <c r="W119" s="65"/>
      <c r="X119" s="65"/>
      <c r="Y119" s="65"/>
    </row>
    <row r="120" spans="1:26" ht="16.5">
      <c r="A120" s="59" t="s">
        <v>163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65"/>
      <c r="W120" s="65"/>
      <c r="X120" s="65"/>
      <c r="Y120" s="65"/>
    </row>
    <row r="121" spans="1:26" ht="16.5">
      <c r="A121" s="59" t="s">
        <v>167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65"/>
      <c r="W121" s="65"/>
      <c r="X121" s="65"/>
      <c r="Y121" s="65"/>
    </row>
    <row r="122" spans="1:26" ht="16.5">
      <c r="A122" s="59" t="s">
        <v>164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65"/>
      <c r="W122" s="65"/>
      <c r="X122" s="65"/>
      <c r="Y122" s="65"/>
    </row>
    <row r="123" spans="1:26" ht="16.5">
      <c r="A123" s="59" t="s">
        <v>183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65"/>
      <c r="W123" s="65"/>
      <c r="X123" s="65"/>
      <c r="Y123" s="65"/>
    </row>
    <row r="124" spans="1:26" ht="16.5">
      <c r="A124" s="59" t="s">
        <v>184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65"/>
      <c r="W124" s="65"/>
      <c r="X124" s="65"/>
      <c r="Y124" s="65"/>
    </row>
    <row r="125" spans="1:26" ht="16.5">
      <c r="A125" s="59" t="s">
        <v>173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65"/>
      <c r="W125" s="65"/>
      <c r="X125" s="65"/>
      <c r="Y125" s="65"/>
    </row>
    <row r="126" spans="1:26" ht="16.5">
      <c r="A126" s="59" t="s">
        <v>177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65"/>
      <c r="W126" s="65"/>
      <c r="X126" s="65"/>
      <c r="Y126" s="65"/>
    </row>
    <row r="127" spans="1:26" ht="16.5">
      <c r="A127" s="59" t="s">
        <v>176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65"/>
      <c r="W127" s="65"/>
      <c r="X127" s="65"/>
      <c r="Y127" s="65"/>
    </row>
    <row r="128" spans="1:26">
      <c r="V128" s="65"/>
      <c r="W128" s="65"/>
      <c r="X128" s="65"/>
      <c r="Y128" s="65"/>
    </row>
    <row r="129" spans="1:26">
      <c r="V129" s="65"/>
      <c r="W129" s="65"/>
      <c r="X129" s="65"/>
      <c r="Y129" s="65"/>
    </row>
    <row r="130" spans="1:26">
      <c r="V130" s="65"/>
      <c r="W130" s="65"/>
      <c r="X130" s="65"/>
      <c r="Y130" s="65"/>
    </row>
    <row r="131" spans="1:26">
      <c r="V131" s="65"/>
      <c r="W131" s="65"/>
      <c r="X131" s="65"/>
      <c r="Y131" s="65"/>
    </row>
    <row r="132" spans="1:26">
      <c r="V132" s="65"/>
      <c r="W132" s="65"/>
      <c r="X132" s="65"/>
      <c r="Y132" s="65"/>
    </row>
    <row r="133" spans="1:26">
      <c r="V133" s="65"/>
      <c r="W133" s="65"/>
      <c r="X133" s="65"/>
      <c r="Y133" s="65"/>
    </row>
    <row r="134" spans="1:26">
      <c r="V134" s="65"/>
      <c r="W134" s="65"/>
      <c r="X134" s="65"/>
      <c r="Y134" s="65"/>
    </row>
    <row r="135" spans="1:26">
      <c r="V135" s="65"/>
      <c r="W135" s="65"/>
      <c r="X135" s="65"/>
      <c r="Y135" s="65"/>
    </row>
    <row r="136" spans="1:26">
      <c r="A136" s="6" t="s">
        <v>4</v>
      </c>
      <c r="V136" s="65"/>
      <c r="W136" s="65"/>
      <c r="X136" s="65"/>
      <c r="Y136" s="65"/>
    </row>
    <row r="137" spans="1:26">
      <c r="V137" s="65"/>
      <c r="W137" s="65"/>
      <c r="X137" s="65"/>
      <c r="Y137" s="65"/>
      <c r="Z137" s="62"/>
    </row>
    <row r="138" spans="1:26">
      <c r="A138" s="16" t="s">
        <v>0</v>
      </c>
      <c r="B138" s="14" t="s">
        <v>46</v>
      </c>
      <c r="C138" s="14" t="s">
        <v>26</v>
      </c>
      <c r="D138" s="14" t="s">
        <v>46</v>
      </c>
      <c r="E138" s="14" t="s">
        <v>28</v>
      </c>
      <c r="F138" s="14" t="s">
        <v>43</v>
      </c>
      <c r="G138" s="14" t="s">
        <v>43</v>
      </c>
      <c r="H138" s="14" t="s">
        <v>14</v>
      </c>
      <c r="I138" s="14" t="s">
        <v>138</v>
      </c>
      <c r="J138" s="14" t="s">
        <v>30</v>
      </c>
      <c r="K138" s="14" t="s">
        <v>135</v>
      </c>
      <c r="L138" s="14" t="s">
        <v>13</v>
      </c>
      <c r="M138" s="14" t="s">
        <v>13</v>
      </c>
      <c r="N138" s="14" t="s">
        <v>31</v>
      </c>
      <c r="O138" s="14" t="s">
        <v>33</v>
      </c>
      <c r="P138" s="14" t="s">
        <v>33</v>
      </c>
      <c r="Q138" s="14" t="s">
        <v>145</v>
      </c>
      <c r="R138" s="14" t="s">
        <v>35</v>
      </c>
      <c r="S138" s="38" t="s">
        <v>37</v>
      </c>
      <c r="T138" s="14" t="s">
        <v>39</v>
      </c>
      <c r="U138" s="14" t="s">
        <v>41</v>
      </c>
      <c r="V138" s="65"/>
      <c r="W138" s="64"/>
      <c r="X138" s="64"/>
      <c r="Y138" s="65"/>
      <c r="Z138" s="62"/>
    </row>
    <row r="139" spans="1:26" ht="13.5" thickBot="1">
      <c r="A139" s="17"/>
      <c r="B139" s="18" t="s">
        <v>48</v>
      </c>
      <c r="C139" s="18" t="s">
        <v>27</v>
      </c>
      <c r="D139" s="18" t="s">
        <v>47</v>
      </c>
      <c r="E139" s="18" t="s">
        <v>29</v>
      </c>
      <c r="F139" s="18" t="s">
        <v>44</v>
      </c>
      <c r="G139" s="18" t="s">
        <v>45</v>
      </c>
      <c r="H139" s="23" t="s">
        <v>137</v>
      </c>
      <c r="I139" s="18" t="s">
        <v>139</v>
      </c>
      <c r="J139" s="18" t="s">
        <v>146</v>
      </c>
      <c r="K139" s="18" t="s">
        <v>136</v>
      </c>
      <c r="L139" s="18" t="s">
        <v>134</v>
      </c>
      <c r="M139" s="18" t="s">
        <v>161</v>
      </c>
      <c r="N139" s="18" t="s">
        <v>32</v>
      </c>
      <c r="O139" s="18" t="s">
        <v>34</v>
      </c>
      <c r="P139" s="18" t="s">
        <v>133</v>
      </c>
      <c r="Q139" s="48" t="s">
        <v>144</v>
      </c>
      <c r="R139" s="18" t="s">
        <v>36</v>
      </c>
      <c r="S139" s="39" t="s">
        <v>38</v>
      </c>
      <c r="T139" s="18" t="s">
        <v>40</v>
      </c>
      <c r="U139" s="18" t="s">
        <v>42</v>
      </c>
      <c r="V139" s="65"/>
      <c r="W139" s="64"/>
      <c r="X139" s="64"/>
      <c r="Y139" s="65"/>
      <c r="Z139" s="62"/>
    </row>
    <row r="140" spans="1:26" ht="13.5" thickBot="1">
      <c r="A140" s="26" t="s">
        <v>19</v>
      </c>
      <c r="B140" s="27"/>
      <c r="C140" s="27"/>
      <c r="D140" s="27"/>
      <c r="E140" s="27"/>
      <c r="F140" s="27"/>
      <c r="G140" s="27"/>
      <c r="H140" s="28"/>
      <c r="I140" s="28">
        <f>I142+I143+I144+I145+I146+I147+I148+I149</f>
        <v>888000</v>
      </c>
      <c r="J140" s="28">
        <f>J141+J142+J143+J144+J145+J146+J147+J148+J149</f>
        <v>6317200</v>
      </c>
      <c r="K140" s="27"/>
      <c r="L140" s="27"/>
      <c r="M140" s="27"/>
      <c r="N140" s="28"/>
      <c r="O140" s="28"/>
      <c r="P140" s="27"/>
      <c r="Q140" s="27"/>
      <c r="R140" s="27"/>
      <c r="S140" s="27"/>
      <c r="T140" s="27"/>
      <c r="U140" s="28">
        <f>H140+I140+J140+N140+O140</f>
        <v>7205200</v>
      </c>
      <c r="V140" s="65"/>
      <c r="W140" s="66"/>
      <c r="X140" s="66"/>
      <c r="Y140" s="65"/>
      <c r="Z140" s="62"/>
    </row>
    <row r="141" spans="1:26">
      <c r="A141" s="19" t="s">
        <v>4</v>
      </c>
      <c r="B141" s="19"/>
      <c r="C141" s="19"/>
      <c r="D141" s="19"/>
      <c r="E141" s="19"/>
      <c r="F141" s="19"/>
      <c r="G141" s="19"/>
      <c r="H141" s="19"/>
      <c r="I141" s="19"/>
      <c r="J141" s="43">
        <v>10000</v>
      </c>
      <c r="K141" s="19"/>
      <c r="L141" s="19"/>
      <c r="M141" s="19"/>
      <c r="N141" s="25"/>
      <c r="O141" s="25"/>
      <c r="P141" s="19"/>
      <c r="Q141" s="25"/>
      <c r="R141" s="19"/>
      <c r="S141" s="19"/>
      <c r="T141" s="19"/>
      <c r="U141" s="19">
        <v>10000</v>
      </c>
      <c r="V141" s="67"/>
      <c r="W141" s="67">
        <v>60000</v>
      </c>
      <c r="X141" s="67"/>
      <c r="Y141" s="65"/>
      <c r="Z141" s="62"/>
    </row>
    <row r="142" spans="1:26">
      <c r="A142" s="4" t="s">
        <v>74</v>
      </c>
      <c r="B142" s="4"/>
      <c r="C142" s="4"/>
      <c r="D142" s="4"/>
      <c r="E142" s="4"/>
      <c r="F142" s="4"/>
      <c r="G142" s="4"/>
      <c r="H142" s="4"/>
      <c r="I142" s="46">
        <f>V142/2</f>
        <v>72000</v>
      </c>
      <c r="J142" s="19">
        <f t="shared" ref="J142:J149" si="10">W142/2</f>
        <v>766000</v>
      </c>
      <c r="K142" s="4"/>
      <c r="L142" s="4"/>
      <c r="M142" s="4"/>
      <c r="N142" s="4"/>
      <c r="O142" s="8"/>
      <c r="P142" s="4"/>
      <c r="Q142" s="4"/>
      <c r="R142" s="4"/>
      <c r="S142" s="4"/>
      <c r="T142" s="4"/>
      <c r="U142" s="4">
        <f>H142+I142+J142+N142+O142</f>
        <v>838000</v>
      </c>
      <c r="V142" s="67">
        <v>144000</v>
      </c>
      <c r="W142" s="67">
        <f>1512000+20000</f>
        <v>1532000</v>
      </c>
      <c r="X142" s="67"/>
      <c r="Y142" s="68"/>
      <c r="Z142" s="62"/>
    </row>
    <row r="143" spans="1:26">
      <c r="A143" s="4" t="s">
        <v>75</v>
      </c>
      <c r="B143" s="4"/>
      <c r="C143" s="4"/>
      <c r="D143" s="4"/>
      <c r="E143" s="4"/>
      <c r="F143" s="4"/>
      <c r="G143" s="4"/>
      <c r="H143" s="4"/>
      <c r="I143" s="46">
        <f t="shared" ref="I143:I149" si="11">V143/2</f>
        <v>192000</v>
      </c>
      <c r="J143" s="19">
        <f t="shared" si="10"/>
        <v>1365200</v>
      </c>
      <c r="K143" s="4"/>
      <c r="L143" s="4"/>
      <c r="M143" s="4"/>
      <c r="N143" s="4"/>
      <c r="O143" s="8"/>
      <c r="P143" s="4"/>
      <c r="Q143" s="4"/>
      <c r="R143" s="4"/>
      <c r="S143" s="4"/>
      <c r="T143" s="4"/>
      <c r="U143" s="4">
        <f t="shared" ref="U143:U149" si="12">H143+I143+J143+N143+O143</f>
        <v>1557200</v>
      </c>
      <c r="V143" s="67">
        <v>384000</v>
      </c>
      <c r="W143" s="67">
        <f>2710400+20000</f>
        <v>2730400</v>
      </c>
      <c r="X143" s="67"/>
      <c r="Y143" s="68"/>
      <c r="Z143" s="62"/>
    </row>
    <row r="144" spans="1:26">
      <c r="A144" s="4" t="s">
        <v>76</v>
      </c>
      <c r="B144" s="4"/>
      <c r="C144" s="4"/>
      <c r="D144" s="4"/>
      <c r="E144" s="4"/>
      <c r="F144" s="4"/>
      <c r="G144" s="4"/>
      <c r="H144" s="4"/>
      <c r="I144" s="46">
        <f t="shared" si="11"/>
        <v>72000</v>
      </c>
      <c r="J144" s="19">
        <f t="shared" si="10"/>
        <v>906000</v>
      </c>
      <c r="K144" s="4"/>
      <c r="L144" s="4"/>
      <c r="M144" s="4"/>
      <c r="N144" s="4"/>
      <c r="O144" s="8"/>
      <c r="P144" s="4"/>
      <c r="Q144" s="4"/>
      <c r="R144" s="4"/>
      <c r="S144" s="4"/>
      <c r="T144" s="4"/>
      <c r="U144" s="4">
        <f t="shared" si="12"/>
        <v>978000</v>
      </c>
      <c r="V144" s="67">
        <v>144000</v>
      </c>
      <c r="W144" s="67">
        <f>1792000+20000</f>
        <v>1812000</v>
      </c>
      <c r="X144" s="67"/>
      <c r="Y144" s="68"/>
      <c r="Z144" s="62"/>
    </row>
    <row r="145" spans="1:26">
      <c r="A145" s="4" t="s">
        <v>77</v>
      </c>
      <c r="B145" s="4"/>
      <c r="C145" s="4"/>
      <c r="D145" s="4"/>
      <c r="E145" s="4"/>
      <c r="F145" s="4"/>
      <c r="G145" s="4"/>
      <c r="H145" s="4"/>
      <c r="I145" s="46">
        <v>48000</v>
      </c>
      <c r="J145" s="19">
        <f t="shared" si="10"/>
        <v>301200</v>
      </c>
      <c r="K145" s="4"/>
      <c r="L145" s="4"/>
      <c r="M145" s="4"/>
      <c r="N145" s="4"/>
      <c r="O145" s="8"/>
      <c r="P145" s="4"/>
      <c r="Q145" s="4"/>
      <c r="R145" s="4"/>
      <c r="S145" s="4"/>
      <c r="T145" s="4"/>
      <c r="U145" s="4">
        <f t="shared" si="12"/>
        <v>349200</v>
      </c>
      <c r="V145" s="67">
        <v>144000</v>
      </c>
      <c r="W145" s="67">
        <f>582400+20000</f>
        <v>602400</v>
      </c>
      <c r="X145" s="67"/>
      <c r="Y145" s="68"/>
      <c r="Z145" s="62"/>
    </row>
    <row r="146" spans="1:26">
      <c r="A146" s="4" t="s">
        <v>78</v>
      </c>
      <c r="B146" s="4"/>
      <c r="C146" s="4"/>
      <c r="D146" s="4"/>
      <c r="E146" s="4"/>
      <c r="F146" s="4"/>
      <c r="G146" s="4"/>
      <c r="H146" s="4"/>
      <c r="I146" s="46">
        <v>168000</v>
      </c>
      <c r="J146" s="19">
        <f t="shared" si="10"/>
        <v>855600</v>
      </c>
      <c r="K146" s="4"/>
      <c r="L146" s="4"/>
      <c r="M146" s="4"/>
      <c r="N146" s="4"/>
      <c r="O146" s="8"/>
      <c r="P146" s="4"/>
      <c r="Q146" s="4"/>
      <c r="R146" s="4"/>
      <c r="S146" s="4"/>
      <c r="T146" s="4"/>
      <c r="U146" s="4">
        <f t="shared" si="12"/>
        <v>1023600</v>
      </c>
      <c r="V146" s="67">
        <v>240000</v>
      </c>
      <c r="W146" s="67">
        <f>1691200+20000</f>
        <v>1711200</v>
      </c>
      <c r="X146" s="67"/>
      <c r="Y146" s="68"/>
      <c r="Z146" s="62"/>
    </row>
    <row r="147" spans="1:26">
      <c r="A147" s="4" t="s">
        <v>79</v>
      </c>
      <c r="B147" s="4"/>
      <c r="C147" s="4"/>
      <c r="D147" s="4"/>
      <c r="E147" s="4"/>
      <c r="F147" s="4"/>
      <c r="G147" s="4"/>
      <c r="H147" s="4"/>
      <c r="I147" s="46">
        <v>120000</v>
      </c>
      <c r="J147" s="19">
        <f t="shared" si="10"/>
        <v>866800</v>
      </c>
      <c r="K147" s="4"/>
      <c r="L147" s="4"/>
      <c r="M147" s="4"/>
      <c r="N147" s="4"/>
      <c r="O147" s="8"/>
      <c r="P147" s="4"/>
      <c r="Q147" s="4"/>
      <c r="R147" s="4"/>
      <c r="S147" s="4"/>
      <c r="T147" s="4"/>
      <c r="U147" s="4">
        <f t="shared" si="12"/>
        <v>986800</v>
      </c>
      <c r="V147" s="67">
        <v>144000</v>
      </c>
      <c r="W147" s="67">
        <f>1713600+20000</f>
        <v>1733600</v>
      </c>
      <c r="X147" s="67"/>
      <c r="Y147" s="68"/>
      <c r="Z147" s="62"/>
    </row>
    <row r="148" spans="1:26">
      <c r="A148" s="4" t="s">
        <v>80</v>
      </c>
      <c r="B148" s="4"/>
      <c r="C148" s="4"/>
      <c r="D148" s="4"/>
      <c r="E148" s="4"/>
      <c r="F148" s="4"/>
      <c r="G148" s="4"/>
      <c r="H148" s="4"/>
      <c r="I148" s="46">
        <v>192000</v>
      </c>
      <c r="J148" s="19">
        <f t="shared" si="10"/>
        <v>973200</v>
      </c>
      <c r="K148" s="4"/>
      <c r="L148" s="4"/>
      <c r="M148" s="4"/>
      <c r="N148" s="4"/>
      <c r="O148" s="8"/>
      <c r="P148" s="4"/>
      <c r="Q148" s="4"/>
      <c r="R148" s="4"/>
      <c r="S148" s="4"/>
      <c r="T148" s="4"/>
      <c r="U148" s="4">
        <f t="shared" si="12"/>
        <v>1165200</v>
      </c>
      <c r="V148" s="67">
        <v>336000</v>
      </c>
      <c r="W148" s="67">
        <f>1926400+20000</f>
        <v>1946400</v>
      </c>
      <c r="X148" s="67"/>
      <c r="Y148" s="68"/>
      <c r="Z148" s="62"/>
    </row>
    <row r="149" spans="1:26">
      <c r="A149" s="4" t="s">
        <v>81</v>
      </c>
      <c r="B149" s="4"/>
      <c r="C149" s="4"/>
      <c r="D149" s="4"/>
      <c r="E149" s="4"/>
      <c r="F149" s="4"/>
      <c r="G149" s="4"/>
      <c r="H149" s="4"/>
      <c r="I149" s="46">
        <f t="shared" si="11"/>
        <v>24000</v>
      </c>
      <c r="J149" s="19">
        <f t="shared" si="10"/>
        <v>273200</v>
      </c>
      <c r="K149" s="4"/>
      <c r="L149" s="4"/>
      <c r="M149" s="4"/>
      <c r="N149" s="4"/>
      <c r="O149" s="8"/>
      <c r="P149" s="4"/>
      <c r="Q149" s="4"/>
      <c r="R149" s="4"/>
      <c r="S149" s="4"/>
      <c r="T149" s="4"/>
      <c r="U149" s="4">
        <f t="shared" si="12"/>
        <v>297200</v>
      </c>
      <c r="V149" s="67">
        <v>48000</v>
      </c>
      <c r="W149" s="67">
        <f>526400+20000</f>
        <v>546400</v>
      </c>
      <c r="X149" s="67"/>
      <c r="Y149" s="68"/>
      <c r="Z149" s="62"/>
    </row>
    <row r="150" spans="1:26">
      <c r="J150" s="5"/>
      <c r="N150" s="10"/>
      <c r="O150" s="10"/>
      <c r="U150" s="10"/>
      <c r="V150" s="65"/>
      <c r="W150" s="65"/>
      <c r="X150" s="65"/>
      <c r="Y150" s="65"/>
      <c r="Z150" s="62"/>
    </row>
    <row r="151" spans="1:26" ht="21.75">
      <c r="A151" s="37" t="s">
        <v>168</v>
      </c>
      <c r="B151" s="37"/>
      <c r="C151" s="37"/>
      <c r="D151" s="37"/>
      <c r="E151" s="37"/>
      <c r="F151" s="37"/>
      <c r="G151" s="37"/>
      <c r="H151" s="51"/>
      <c r="I151" s="37"/>
      <c r="J151" s="37"/>
      <c r="K151" s="37"/>
      <c r="L151" s="37"/>
      <c r="M151" s="37"/>
      <c r="N151" s="51"/>
      <c r="O151" s="37"/>
      <c r="P151" s="37"/>
      <c r="Q151" s="37"/>
      <c r="R151" s="37"/>
      <c r="S151" s="37"/>
      <c r="T151" s="37"/>
      <c r="U151" s="49"/>
      <c r="V151" s="65"/>
      <c r="W151" s="65"/>
      <c r="X151" s="65"/>
      <c r="Y151" s="65"/>
    </row>
    <row r="152" spans="1:26" ht="16.5">
      <c r="A152" s="59" t="s">
        <v>165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65"/>
      <c r="W152" s="65"/>
      <c r="X152" s="65"/>
      <c r="Y152" s="65"/>
    </row>
    <row r="153" spans="1:26" ht="16.5">
      <c r="A153" s="59" t="s">
        <v>162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65"/>
      <c r="W153" s="65"/>
      <c r="X153" s="65"/>
      <c r="Y153" s="65"/>
    </row>
    <row r="154" spans="1:26" ht="16.5">
      <c r="A154" s="59" t="s">
        <v>166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65"/>
      <c r="W154" s="65"/>
      <c r="X154" s="65"/>
      <c r="Y154" s="65"/>
    </row>
    <row r="155" spans="1:26" ht="16.5">
      <c r="A155" s="59" t="s">
        <v>163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65"/>
      <c r="W155" s="65"/>
      <c r="X155" s="65"/>
      <c r="Y155" s="65"/>
    </row>
    <row r="156" spans="1:26" ht="16.5">
      <c r="A156" s="59" t="s">
        <v>167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65"/>
      <c r="W156" s="65"/>
      <c r="X156" s="65"/>
      <c r="Y156" s="65"/>
    </row>
    <row r="157" spans="1:26" ht="16.5">
      <c r="A157" s="59" t="s">
        <v>164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65"/>
      <c r="W157" s="65"/>
      <c r="X157" s="65"/>
      <c r="Y157" s="65"/>
    </row>
    <row r="158" spans="1:26" ht="16.5">
      <c r="A158" s="59" t="s">
        <v>183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65"/>
      <c r="W158" s="65"/>
      <c r="X158" s="65"/>
      <c r="Y158" s="65"/>
    </row>
    <row r="159" spans="1:26" ht="16.5">
      <c r="A159" s="59" t="s">
        <v>184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65"/>
      <c r="W159" s="65"/>
      <c r="X159" s="65"/>
      <c r="Y159" s="65"/>
    </row>
    <row r="160" spans="1:26" ht="16.5">
      <c r="A160" s="59" t="s">
        <v>173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65"/>
      <c r="W160" s="65"/>
      <c r="X160" s="65"/>
      <c r="Y160" s="65"/>
    </row>
    <row r="161" spans="1:25" ht="16.5">
      <c r="A161" s="59" t="s">
        <v>177</v>
      </c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65"/>
      <c r="W161" s="65"/>
      <c r="X161" s="65"/>
      <c r="Y161" s="65"/>
    </row>
    <row r="162" spans="1:25" ht="16.5">
      <c r="A162" s="59" t="s">
        <v>176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65"/>
      <c r="W162" s="65"/>
      <c r="X162" s="65"/>
      <c r="Y162" s="65"/>
    </row>
    <row r="163" spans="1:25">
      <c r="V163" s="65"/>
      <c r="W163" s="65"/>
      <c r="X163" s="65"/>
      <c r="Y163" s="65"/>
    </row>
    <row r="164" spans="1:25">
      <c r="V164" s="65"/>
      <c r="W164" s="65"/>
      <c r="X164" s="65"/>
      <c r="Y164" s="65"/>
    </row>
    <row r="165" spans="1:25">
      <c r="V165" s="65"/>
      <c r="W165" s="65"/>
      <c r="X165" s="65"/>
      <c r="Y165" s="65"/>
    </row>
    <row r="166" spans="1:25">
      <c r="V166" s="65"/>
      <c r="W166" s="65"/>
      <c r="X166" s="65"/>
      <c r="Y166" s="65"/>
    </row>
    <row r="167" spans="1:25">
      <c r="V167" s="65"/>
      <c r="W167" s="65"/>
      <c r="X167" s="65"/>
      <c r="Y167" s="65"/>
    </row>
    <row r="168" spans="1:25">
      <c r="V168" s="65"/>
      <c r="W168" s="65"/>
      <c r="X168" s="65"/>
      <c r="Y168" s="65"/>
    </row>
    <row r="169" spans="1:25">
      <c r="V169" s="65"/>
      <c r="W169" s="65"/>
      <c r="X169" s="65"/>
      <c r="Y169" s="65"/>
    </row>
    <row r="170" spans="1:25">
      <c r="V170" s="65"/>
      <c r="W170" s="65"/>
      <c r="X170" s="65"/>
      <c r="Y170" s="65"/>
    </row>
    <row r="171" spans="1:25">
      <c r="V171" s="65"/>
      <c r="W171" s="65"/>
      <c r="X171" s="65"/>
      <c r="Y171" s="65"/>
    </row>
    <row r="172" spans="1:25">
      <c r="A172" s="6" t="s">
        <v>5</v>
      </c>
      <c r="V172" s="65"/>
      <c r="W172" s="65"/>
      <c r="X172" s="65"/>
      <c r="Y172" s="65"/>
    </row>
    <row r="173" spans="1:25">
      <c r="A173" s="16" t="s">
        <v>0</v>
      </c>
      <c r="B173" s="14" t="s">
        <v>46</v>
      </c>
      <c r="C173" s="14" t="s">
        <v>26</v>
      </c>
      <c r="D173" s="14" t="s">
        <v>46</v>
      </c>
      <c r="E173" s="14" t="s">
        <v>28</v>
      </c>
      <c r="F173" s="14" t="s">
        <v>43</v>
      </c>
      <c r="G173" s="14" t="s">
        <v>43</v>
      </c>
      <c r="H173" s="14" t="s">
        <v>14</v>
      </c>
      <c r="I173" s="14" t="s">
        <v>138</v>
      </c>
      <c r="J173" s="14" t="s">
        <v>30</v>
      </c>
      <c r="K173" s="14" t="s">
        <v>135</v>
      </c>
      <c r="L173" s="14" t="s">
        <v>13</v>
      </c>
      <c r="M173" s="14" t="s">
        <v>13</v>
      </c>
      <c r="N173" s="14" t="s">
        <v>31</v>
      </c>
      <c r="O173" s="14" t="s">
        <v>33</v>
      </c>
      <c r="P173" s="14" t="s">
        <v>33</v>
      </c>
      <c r="Q173" s="14" t="s">
        <v>145</v>
      </c>
      <c r="R173" s="14" t="s">
        <v>35</v>
      </c>
      <c r="S173" s="38" t="s">
        <v>37</v>
      </c>
      <c r="T173" s="14" t="s">
        <v>39</v>
      </c>
      <c r="U173" s="14" t="s">
        <v>41</v>
      </c>
      <c r="V173" s="65"/>
      <c r="W173" s="64"/>
      <c r="X173" s="64"/>
      <c r="Y173" s="65"/>
    </row>
    <row r="174" spans="1:25" ht="13.5" thickBot="1">
      <c r="A174" s="17"/>
      <c r="B174" s="18" t="s">
        <v>48</v>
      </c>
      <c r="C174" s="18" t="s">
        <v>27</v>
      </c>
      <c r="D174" s="18" t="s">
        <v>47</v>
      </c>
      <c r="E174" s="18" t="s">
        <v>29</v>
      </c>
      <c r="F174" s="18" t="s">
        <v>44</v>
      </c>
      <c r="G174" s="18" t="s">
        <v>45</v>
      </c>
      <c r="H174" s="23" t="s">
        <v>137</v>
      </c>
      <c r="I174" s="18" t="s">
        <v>139</v>
      </c>
      <c r="J174" s="18" t="s">
        <v>146</v>
      </c>
      <c r="K174" s="18" t="s">
        <v>136</v>
      </c>
      <c r="L174" s="18" t="s">
        <v>134</v>
      </c>
      <c r="M174" s="18" t="s">
        <v>161</v>
      </c>
      <c r="N174" s="18" t="s">
        <v>32</v>
      </c>
      <c r="O174" s="18" t="s">
        <v>34</v>
      </c>
      <c r="P174" s="18" t="s">
        <v>133</v>
      </c>
      <c r="Q174" s="48" t="s">
        <v>144</v>
      </c>
      <c r="R174" s="18" t="s">
        <v>36</v>
      </c>
      <c r="S174" s="39" t="s">
        <v>38</v>
      </c>
      <c r="T174" s="18" t="s">
        <v>40</v>
      </c>
      <c r="U174" s="18" t="s">
        <v>42</v>
      </c>
      <c r="V174" s="65"/>
      <c r="W174" s="64"/>
      <c r="X174" s="64"/>
      <c r="Y174" s="65"/>
    </row>
    <row r="175" spans="1:25" ht="13.5" thickBot="1">
      <c r="A175" s="26" t="s">
        <v>20</v>
      </c>
      <c r="B175" s="27"/>
      <c r="C175" s="27"/>
      <c r="D175" s="27"/>
      <c r="E175" s="27"/>
      <c r="F175" s="27"/>
      <c r="G175" s="27"/>
      <c r="H175" s="29"/>
      <c r="I175" s="29">
        <f>I177+I178+I179+I180+I181+I182+I183+I184+I185+I186+I187+I188</f>
        <v>1104000</v>
      </c>
      <c r="J175" s="29">
        <f>J176+J177+J178+J179+J180+J181+J182+J183+J184+J185+J186+J187+J188</f>
        <v>6771600</v>
      </c>
      <c r="K175" s="27"/>
      <c r="L175" s="27"/>
      <c r="M175" s="27"/>
      <c r="N175" s="29"/>
      <c r="O175" s="29"/>
      <c r="P175" s="27"/>
      <c r="Q175" s="33"/>
      <c r="R175" s="27"/>
      <c r="S175" s="27"/>
      <c r="T175" s="27"/>
      <c r="U175" s="29">
        <f>H175+I175+J175+N175+O175</f>
        <v>7875600</v>
      </c>
      <c r="V175" s="65"/>
      <c r="W175" s="66"/>
      <c r="X175" s="66"/>
      <c r="Y175" s="65"/>
    </row>
    <row r="176" spans="1:25">
      <c r="A176" s="19" t="s">
        <v>148</v>
      </c>
      <c r="B176" s="19"/>
      <c r="C176" s="19"/>
      <c r="D176" s="19"/>
      <c r="E176" s="19"/>
      <c r="F176" s="19"/>
      <c r="G176" s="19"/>
      <c r="H176" s="25"/>
      <c r="I176" s="25"/>
      <c r="J176" s="43">
        <v>10000</v>
      </c>
      <c r="K176" s="19"/>
      <c r="L176" s="19"/>
      <c r="M176" s="19"/>
      <c r="N176" s="25"/>
      <c r="O176" s="25"/>
      <c r="P176" s="19"/>
      <c r="Q176" s="25"/>
      <c r="R176" s="19"/>
      <c r="S176" s="19"/>
      <c r="T176" s="19"/>
      <c r="U176" s="44">
        <f t="shared" ref="U176:U188" si="13">H176+I176+J176+N176+O176</f>
        <v>10000</v>
      </c>
      <c r="V176" s="67"/>
      <c r="W176" s="67">
        <v>60000</v>
      </c>
      <c r="X176" s="67"/>
      <c r="Y176" s="65"/>
    </row>
    <row r="177" spans="1:25">
      <c r="A177" s="4" t="s">
        <v>82</v>
      </c>
      <c r="B177" s="4"/>
      <c r="C177" s="4"/>
      <c r="D177" s="4"/>
      <c r="E177" s="4"/>
      <c r="F177" s="4"/>
      <c r="G177" s="4"/>
      <c r="H177" s="4"/>
      <c r="I177" s="46">
        <f>V177/2</f>
        <v>96000</v>
      </c>
      <c r="J177" s="19">
        <f t="shared" ref="J177:J188" si="14">W177/2</f>
        <v>620400</v>
      </c>
      <c r="K177" s="4"/>
      <c r="L177" s="4"/>
      <c r="M177" s="4"/>
      <c r="N177" s="4"/>
      <c r="O177" s="8"/>
      <c r="P177" s="4"/>
      <c r="Q177" s="4"/>
      <c r="R177" s="4"/>
      <c r="S177" s="4"/>
      <c r="T177" s="4"/>
      <c r="U177" s="45">
        <f t="shared" si="13"/>
        <v>716400</v>
      </c>
      <c r="V177" s="67">
        <v>192000</v>
      </c>
      <c r="W177" s="67">
        <f>1220800+20000</f>
        <v>1240800</v>
      </c>
      <c r="X177" s="67"/>
      <c r="Y177" s="65"/>
    </row>
    <row r="178" spans="1:25">
      <c r="A178" s="4" t="s">
        <v>83</v>
      </c>
      <c r="B178" s="4"/>
      <c r="C178" s="4"/>
      <c r="D178" s="4"/>
      <c r="E178" s="4"/>
      <c r="F178" s="4"/>
      <c r="G178" s="4"/>
      <c r="H178" s="4"/>
      <c r="I178" s="46">
        <f t="shared" ref="I178:I188" si="15">V178/2</f>
        <v>216000</v>
      </c>
      <c r="J178" s="19">
        <f t="shared" si="14"/>
        <v>850000</v>
      </c>
      <c r="K178" s="4"/>
      <c r="L178" s="4"/>
      <c r="M178" s="4"/>
      <c r="N178" s="4"/>
      <c r="O178" s="8"/>
      <c r="P178" s="4"/>
      <c r="Q178" s="4"/>
      <c r="R178" s="4"/>
      <c r="S178" s="4"/>
      <c r="T178" s="4"/>
      <c r="U178" s="45">
        <f t="shared" si="13"/>
        <v>1066000</v>
      </c>
      <c r="V178" s="67">
        <v>432000</v>
      </c>
      <c r="W178" s="67">
        <f>1680000+20000</f>
        <v>1700000</v>
      </c>
      <c r="X178" s="67"/>
      <c r="Y178" s="65"/>
    </row>
    <row r="179" spans="1:25">
      <c r="A179" s="4" t="s">
        <v>84</v>
      </c>
      <c r="B179" s="4"/>
      <c r="C179" s="4"/>
      <c r="D179" s="4"/>
      <c r="E179" s="4"/>
      <c r="F179" s="4"/>
      <c r="G179" s="4"/>
      <c r="H179" s="4"/>
      <c r="I179" s="46">
        <v>48000</v>
      </c>
      <c r="J179" s="19">
        <f t="shared" si="14"/>
        <v>502800</v>
      </c>
      <c r="K179" s="4"/>
      <c r="L179" s="4"/>
      <c r="M179" s="4"/>
      <c r="N179" s="4"/>
      <c r="O179" s="8"/>
      <c r="P179" s="4"/>
      <c r="Q179" s="4"/>
      <c r="R179" s="4"/>
      <c r="S179" s="4"/>
      <c r="T179" s="4"/>
      <c r="U179" s="45">
        <f t="shared" si="13"/>
        <v>550800</v>
      </c>
      <c r="V179" s="67">
        <v>48000</v>
      </c>
      <c r="W179" s="67">
        <f>985600+20000</f>
        <v>1005600</v>
      </c>
      <c r="X179" s="67"/>
      <c r="Y179" s="65"/>
    </row>
    <row r="180" spans="1:25">
      <c r="A180" s="4" t="s">
        <v>85</v>
      </c>
      <c r="B180" s="4"/>
      <c r="C180" s="4"/>
      <c r="D180" s="4"/>
      <c r="E180" s="4"/>
      <c r="F180" s="4"/>
      <c r="G180" s="4"/>
      <c r="H180" s="4"/>
      <c r="I180" s="46">
        <f t="shared" si="15"/>
        <v>24000</v>
      </c>
      <c r="J180" s="19">
        <f t="shared" si="14"/>
        <v>351600</v>
      </c>
      <c r="K180" s="4"/>
      <c r="L180" s="4"/>
      <c r="M180" s="4"/>
      <c r="N180" s="4"/>
      <c r="O180" s="8"/>
      <c r="P180" s="4"/>
      <c r="Q180" s="4"/>
      <c r="R180" s="4"/>
      <c r="S180" s="4"/>
      <c r="T180" s="4"/>
      <c r="U180" s="45">
        <f t="shared" si="13"/>
        <v>375600</v>
      </c>
      <c r="V180" s="67">
        <v>48000</v>
      </c>
      <c r="W180" s="67">
        <f>683200+20000</f>
        <v>703200</v>
      </c>
      <c r="X180" s="67"/>
      <c r="Y180" s="65"/>
    </row>
    <row r="181" spans="1:25">
      <c r="A181" s="4" t="s">
        <v>86</v>
      </c>
      <c r="B181" s="4"/>
      <c r="C181" s="4"/>
      <c r="D181" s="4"/>
      <c r="E181" s="4"/>
      <c r="F181" s="4"/>
      <c r="G181" s="4"/>
      <c r="H181" s="4"/>
      <c r="I181" s="46">
        <f t="shared" si="15"/>
        <v>144000</v>
      </c>
      <c r="J181" s="19">
        <f t="shared" si="14"/>
        <v>626000</v>
      </c>
      <c r="K181" s="4"/>
      <c r="L181" s="4"/>
      <c r="M181" s="4"/>
      <c r="N181" s="4"/>
      <c r="O181" s="8"/>
      <c r="P181" s="4"/>
      <c r="Q181" s="4"/>
      <c r="R181" s="4"/>
      <c r="S181" s="4"/>
      <c r="T181" s="4"/>
      <c r="U181" s="45">
        <f t="shared" si="13"/>
        <v>770000</v>
      </c>
      <c r="V181" s="67">
        <v>288000</v>
      </c>
      <c r="W181" s="67">
        <f>1232000+20000</f>
        <v>1252000</v>
      </c>
      <c r="X181" s="67"/>
      <c r="Y181" s="65"/>
    </row>
    <row r="182" spans="1:25">
      <c r="A182" s="4" t="s">
        <v>87</v>
      </c>
      <c r="B182" s="4"/>
      <c r="C182" s="4"/>
      <c r="D182" s="4"/>
      <c r="E182" s="4"/>
      <c r="F182" s="4"/>
      <c r="G182" s="4"/>
      <c r="H182" s="4"/>
      <c r="I182" s="46">
        <f t="shared" si="15"/>
        <v>24000</v>
      </c>
      <c r="J182" s="19">
        <f t="shared" si="14"/>
        <v>368400</v>
      </c>
      <c r="K182" s="4"/>
      <c r="L182" s="4"/>
      <c r="M182" s="4"/>
      <c r="N182" s="4"/>
      <c r="O182" s="8"/>
      <c r="P182" s="4"/>
      <c r="Q182" s="4"/>
      <c r="R182" s="4"/>
      <c r="S182" s="4"/>
      <c r="T182" s="4"/>
      <c r="U182" s="45">
        <f t="shared" si="13"/>
        <v>392400</v>
      </c>
      <c r="V182" s="67">
        <v>48000</v>
      </c>
      <c r="W182" s="67">
        <f>716800+20000</f>
        <v>736800</v>
      </c>
      <c r="X182" s="67"/>
      <c r="Y182" s="65"/>
    </row>
    <row r="183" spans="1:25">
      <c r="A183" s="4" t="s">
        <v>88</v>
      </c>
      <c r="B183" s="4"/>
      <c r="C183" s="4"/>
      <c r="D183" s="4"/>
      <c r="E183" s="4"/>
      <c r="F183" s="4"/>
      <c r="G183" s="4"/>
      <c r="H183" s="4"/>
      <c r="I183" s="46">
        <f t="shared" si="15"/>
        <v>144000</v>
      </c>
      <c r="J183" s="19">
        <f t="shared" si="14"/>
        <v>855600</v>
      </c>
      <c r="K183" s="4"/>
      <c r="L183" s="4"/>
      <c r="M183" s="4"/>
      <c r="N183" s="4"/>
      <c r="O183" s="8"/>
      <c r="P183" s="4"/>
      <c r="Q183" s="4"/>
      <c r="R183" s="4"/>
      <c r="S183" s="4"/>
      <c r="T183" s="4"/>
      <c r="U183" s="45">
        <f t="shared" si="13"/>
        <v>999600</v>
      </c>
      <c r="V183" s="67">
        <v>288000</v>
      </c>
      <c r="W183" s="67">
        <f>1691200+20000</f>
        <v>1711200</v>
      </c>
      <c r="X183" s="67"/>
      <c r="Y183" s="65"/>
    </row>
    <row r="184" spans="1:25">
      <c r="A184" s="4" t="s">
        <v>89</v>
      </c>
      <c r="B184" s="4"/>
      <c r="C184" s="4"/>
      <c r="D184" s="4"/>
      <c r="E184" s="4"/>
      <c r="F184" s="4"/>
      <c r="G184" s="4"/>
      <c r="H184" s="4"/>
      <c r="I184" s="46">
        <f t="shared" si="15"/>
        <v>72000</v>
      </c>
      <c r="J184" s="19">
        <f t="shared" si="14"/>
        <v>542000</v>
      </c>
      <c r="K184" s="4"/>
      <c r="L184" s="4"/>
      <c r="M184" s="4"/>
      <c r="N184" s="4"/>
      <c r="O184" s="8"/>
      <c r="P184" s="4"/>
      <c r="Q184" s="4"/>
      <c r="R184" s="4"/>
      <c r="S184" s="4"/>
      <c r="T184" s="4"/>
      <c r="U184" s="45">
        <f t="shared" si="13"/>
        <v>614000</v>
      </c>
      <c r="V184" s="67">
        <v>144000</v>
      </c>
      <c r="W184" s="67">
        <f>1064000+20000</f>
        <v>1084000</v>
      </c>
      <c r="X184" s="67"/>
      <c r="Y184" s="65"/>
    </row>
    <row r="185" spans="1:25">
      <c r="A185" s="4" t="s">
        <v>90</v>
      </c>
      <c r="B185" s="4"/>
      <c r="C185" s="4"/>
      <c r="D185" s="4"/>
      <c r="E185" s="4"/>
      <c r="F185" s="4"/>
      <c r="G185" s="4"/>
      <c r="H185" s="4"/>
      <c r="I185" s="46">
        <v>120000</v>
      </c>
      <c r="J185" s="19">
        <f t="shared" si="14"/>
        <v>810800</v>
      </c>
      <c r="K185" s="4"/>
      <c r="L185" s="4"/>
      <c r="M185" s="4"/>
      <c r="N185" s="4"/>
      <c r="O185" s="8"/>
      <c r="P185" s="4"/>
      <c r="Q185" s="4"/>
      <c r="R185" s="4"/>
      <c r="S185" s="4"/>
      <c r="T185" s="4"/>
      <c r="U185" s="45">
        <f t="shared" si="13"/>
        <v>930800</v>
      </c>
      <c r="V185" s="67">
        <v>192000</v>
      </c>
      <c r="W185" s="67">
        <f>1601600+20000</f>
        <v>1621600</v>
      </c>
      <c r="X185" s="67"/>
      <c r="Y185" s="65"/>
    </row>
    <row r="186" spans="1:25">
      <c r="A186" s="4" t="s">
        <v>91</v>
      </c>
      <c r="B186" s="4"/>
      <c r="C186" s="4"/>
      <c r="D186" s="4"/>
      <c r="E186" s="4"/>
      <c r="F186" s="4"/>
      <c r="G186" s="4"/>
      <c r="H186" s="4"/>
      <c r="I186" s="46">
        <v>24000</v>
      </c>
      <c r="J186" s="19">
        <f t="shared" si="14"/>
        <v>385200</v>
      </c>
      <c r="K186" s="4"/>
      <c r="L186" s="4"/>
      <c r="M186" s="4"/>
      <c r="N186" s="4"/>
      <c r="O186" s="8"/>
      <c r="P186" s="4"/>
      <c r="Q186" s="4"/>
      <c r="R186" s="4"/>
      <c r="S186" s="4"/>
      <c r="T186" s="4"/>
      <c r="U186" s="45">
        <f t="shared" si="13"/>
        <v>409200</v>
      </c>
      <c r="V186" s="67">
        <v>96000</v>
      </c>
      <c r="W186" s="67">
        <f>750400+20000</f>
        <v>770400</v>
      </c>
      <c r="X186" s="67"/>
      <c r="Y186" s="65"/>
    </row>
    <row r="187" spans="1:25">
      <c r="A187" s="4" t="s">
        <v>92</v>
      </c>
      <c r="B187" s="4"/>
      <c r="C187" s="4"/>
      <c r="D187" s="4"/>
      <c r="E187" s="4"/>
      <c r="F187" s="4"/>
      <c r="G187" s="4"/>
      <c r="H187" s="4"/>
      <c r="I187" s="46">
        <v>48000</v>
      </c>
      <c r="J187" s="19">
        <f t="shared" si="14"/>
        <v>194800</v>
      </c>
      <c r="K187" s="4"/>
      <c r="L187" s="4"/>
      <c r="M187" s="4"/>
      <c r="N187" s="4"/>
      <c r="O187" s="8"/>
      <c r="P187" s="4"/>
      <c r="Q187" s="4"/>
      <c r="R187" s="4"/>
      <c r="S187" s="4"/>
      <c r="T187" s="4"/>
      <c r="U187" s="45">
        <f t="shared" si="13"/>
        <v>242800</v>
      </c>
      <c r="V187" s="67">
        <v>144000</v>
      </c>
      <c r="W187" s="67">
        <f>369600+20000</f>
        <v>389600</v>
      </c>
      <c r="X187" s="67"/>
      <c r="Y187" s="65"/>
    </row>
    <row r="188" spans="1:25">
      <c r="A188" s="4" t="s">
        <v>93</v>
      </c>
      <c r="B188" s="4"/>
      <c r="C188" s="4"/>
      <c r="D188" s="4"/>
      <c r="E188" s="4"/>
      <c r="F188" s="4"/>
      <c r="G188" s="4"/>
      <c r="H188" s="4"/>
      <c r="I188" s="46">
        <f t="shared" si="15"/>
        <v>144000</v>
      </c>
      <c r="J188" s="19">
        <f t="shared" si="14"/>
        <v>654000</v>
      </c>
      <c r="K188" s="4"/>
      <c r="L188" s="4"/>
      <c r="M188" s="4"/>
      <c r="N188" s="4"/>
      <c r="O188" s="8"/>
      <c r="P188" s="4"/>
      <c r="Q188" s="4"/>
      <c r="R188" s="4"/>
      <c r="S188" s="4"/>
      <c r="T188" s="4"/>
      <c r="U188" s="45">
        <f t="shared" si="13"/>
        <v>798000</v>
      </c>
      <c r="V188" s="67">
        <v>288000</v>
      </c>
      <c r="W188" s="67">
        <f>1288000+20000</f>
        <v>1308000</v>
      </c>
      <c r="X188" s="67"/>
      <c r="Y188" s="65"/>
    </row>
    <row r="189" spans="1:25" ht="16.5">
      <c r="A189" s="59" t="s">
        <v>165</v>
      </c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65"/>
      <c r="W189" s="65"/>
      <c r="X189" s="65"/>
      <c r="Y189" s="65"/>
    </row>
    <row r="190" spans="1:25" ht="16.5">
      <c r="A190" s="59" t="s">
        <v>162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65"/>
      <c r="W190" s="65"/>
      <c r="X190" s="65"/>
      <c r="Y190" s="65"/>
    </row>
    <row r="191" spans="1:25" ht="16.5">
      <c r="A191" s="59" t="s">
        <v>166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65"/>
      <c r="W191" s="65"/>
      <c r="X191" s="65"/>
      <c r="Y191" s="65"/>
    </row>
    <row r="192" spans="1:25" ht="16.5">
      <c r="A192" s="59" t="s">
        <v>163</v>
      </c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65"/>
      <c r="W192" s="65"/>
      <c r="X192" s="65"/>
      <c r="Y192" s="65"/>
    </row>
    <row r="193" spans="1:25" ht="16.5">
      <c r="A193" s="59" t="s">
        <v>167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65"/>
      <c r="W193" s="65"/>
      <c r="X193" s="65"/>
      <c r="Y193" s="65"/>
    </row>
    <row r="194" spans="1:25" ht="16.5">
      <c r="A194" s="59" t="s">
        <v>164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65"/>
      <c r="W194" s="65"/>
      <c r="X194" s="65"/>
      <c r="Y194" s="65"/>
    </row>
    <row r="195" spans="1:25" ht="16.5">
      <c r="A195" s="59" t="s">
        <v>183</v>
      </c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65"/>
      <c r="W195" s="65"/>
      <c r="X195" s="65"/>
      <c r="Y195" s="65"/>
    </row>
    <row r="196" spans="1:25" ht="16.5">
      <c r="A196" s="59" t="s">
        <v>184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65"/>
      <c r="W196" s="65"/>
      <c r="X196" s="65"/>
      <c r="Y196" s="65"/>
    </row>
    <row r="197" spans="1:25" ht="16.5">
      <c r="A197" s="59" t="s">
        <v>173</v>
      </c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65"/>
      <c r="W197" s="65"/>
      <c r="X197" s="65"/>
      <c r="Y197" s="65"/>
    </row>
    <row r="198" spans="1:25" ht="16.5">
      <c r="A198" s="59" t="s">
        <v>177</v>
      </c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65"/>
      <c r="W198" s="65"/>
      <c r="X198" s="65"/>
      <c r="Y198" s="65"/>
    </row>
    <row r="199" spans="1:25" ht="16.5">
      <c r="A199" s="59" t="s">
        <v>176</v>
      </c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65"/>
      <c r="W199" s="65"/>
      <c r="X199" s="65"/>
      <c r="Y199" s="65"/>
    </row>
    <row r="200" spans="1:25" ht="16.5">
      <c r="A200" s="59" t="s">
        <v>176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65"/>
      <c r="W200" s="65"/>
      <c r="X200" s="65"/>
      <c r="Y200" s="65"/>
    </row>
    <row r="201" spans="1:25" ht="16.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59"/>
      <c r="O201" s="59"/>
      <c r="P201" s="59"/>
      <c r="Q201" s="59"/>
      <c r="R201" s="59"/>
      <c r="S201" s="59"/>
      <c r="T201" s="59"/>
      <c r="U201" s="59"/>
      <c r="V201" s="65"/>
      <c r="W201" s="65"/>
      <c r="X201" s="65"/>
      <c r="Y201" s="65"/>
    </row>
    <row r="202" spans="1:25" ht="16.5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59"/>
      <c r="O202" s="59"/>
      <c r="P202" s="59"/>
      <c r="Q202" s="59"/>
      <c r="R202" s="59"/>
      <c r="S202" s="59"/>
      <c r="T202" s="59"/>
      <c r="U202" s="59"/>
      <c r="V202" s="65"/>
      <c r="W202" s="65"/>
      <c r="X202" s="65"/>
      <c r="Y202" s="65"/>
    </row>
    <row r="203" spans="1:25" ht="16.5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59"/>
      <c r="O203" s="59"/>
      <c r="P203" s="59"/>
      <c r="Q203" s="59"/>
      <c r="R203" s="59"/>
      <c r="S203" s="59"/>
      <c r="T203" s="59"/>
      <c r="U203" s="59"/>
      <c r="V203" s="65"/>
      <c r="W203" s="65"/>
      <c r="X203" s="65"/>
      <c r="Y203" s="65"/>
    </row>
    <row r="204" spans="1:25" ht="16.5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59"/>
      <c r="O204" s="59"/>
      <c r="P204" s="59"/>
      <c r="Q204" s="59"/>
      <c r="R204" s="59"/>
      <c r="S204" s="59"/>
      <c r="T204" s="59"/>
      <c r="U204" s="59"/>
      <c r="V204" s="65"/>
      <c r="W204" s="65"/>
      <c r="X204" s="65"/>
      <c r="Y204" s="65"/>
    </row>
    <row r="205" spans="1:25">
      <c r="V205" s="65"/>
      <c r="W205" s="65"/>
      <c r="X205" s="65"/>
      <c r="Y205" s="65"/>
    </row>
    <row r="206" spans="1:25">
      <c r="A206" s="6" t="s">
        <v>6</v>
      </c>
      <c r="V206" s="65"/>
      <c r="W206" s="65"/>
      <c r="X206" s="65"/>
      <c r="Y206" s="65"/>
    </row>
    <row r="207" spans="1:25">
      <c r="A207" s="16" t="s">
        <v>0</v>
      </c>
      <c r="B207" s="14" t="s">
        <v>46</v>
      </c>
      <c r="C207" s="14" t="s">
        <v>26</v>
      </c>
      <c r="D207" s="14" t="s">
        <v>46</v>
      </c>
      <c r="E207" s="14" t="s">
        <v>28</v>
      </c>
      <c r="F207" s="14" t="s">
        <v>43</v>
      </c>
      <c r="G207" s="14" t="s">
        <v>43</v>
      </c>
      <c r="H207" s="14" t="s">
        <v>14</v>
      </c>
      <c r="I207" s="14" t="s">
        <v>138</v>
      </c>
      <c r="J207" s="14" t="s">
        <v>30</v>
      </c>
      <c r="K207" s="14" t="s">
        <v>135</v>
      </c>
      <c r="L207" s="14" t="s">
        <v>13</v>
      </c>
      <c r="M207" s="14" t="s">
        <v>13</v>
      </c>
      <c r="N207" s="14" t="s">
        <v>31</v>
      </c>
      <c r="O207" s="14" t="s">
        <v>33</v>
      </c>
      <c r="P207" s="14" t="s">
        <v>33</v>
      </c>
      <c r="Q207" s="14" t="s">
        <v>145</v>
      </c>
      <c r="R207" s="14" t="s">
        <v>35</v>
      </c>
      <c r="S207" s="38" t="s">
        <v>37</v>
      </c>
      <c r="T207" s="14" t="s">
        <v>39</v>
      </c>
      <c r="U207" s="14" t="s">
        <v>41</v>
      </c>
      <c r="V207" s="65"/>
      <c r="W207" s="64"/>
      <c r="X207" s="64"/>
      <c r="Y207" s="65"/>
    </row>
    <row r="208" spans="1:25" ht="13.5" thickBot="1">
      <c r="A208" s="17"/>
      <c r="B208" s="18" t="s">
        <v>48</v>
      </c>
      <c r="C208" s="18" t="s">
        <v>27</v>
      </c>
      <c r="D208" s="18" t="s">
        <v>47</v>
      </c>
      <c r="E208" s="18" t="s">
        <v>29</v>
      </c>
      <c r="F208" s="18" t="s">
        <v>44</v>
      </c>
      <c r="G208" s="18" t="s">
        <v>45</v>
      </c>
      <c r="H208" s="23" t="s">
        <v>137</v>
      </c>
      <c r="I208" s="18" t="s">
        <v>139</v>
      </c>
      <c r="J208" s="18" t="s">
        <v>146</v>
      </c>
      <c r="K208" s="18" t="s">
        <v>136</v>
      </c>
      <c r="L208" s="18" t="s">
        <v>134</v>
      </c>
      <c r="M208" s="18" t="s">
        <v>161</v>
      </c>
      <c r="N208" s="18" t="s">
        <v>32</v>
      </c>
      <c r="O208" s="18" t="s">
        <v>34</v>
      </c>
      <c r="P208" s="18" t="s">
        <v>133</v>
      </c>
      <c r="Q208" s="48" t="s">
        <v>144</v>
      </c>
      <c r="R208" s="18" t="s">
        <v>36</v>
      </c>
      <c r="S208" s="39" t="s">
        <v>38</v>
      </c>
      <c r="T208" s="18" t="s">
        <v>40</v>
      </c>
      <c r="U208" s="18" t="s">
        <v>42</v>
      </c>
      <c r="V208" s="65"/>
      <c r="W208" s="64"/>
      <c r="X208" s="64"/>
      <c r="Y208" s="65"/>
    </row>
    <row r="209" spans="1:25" ht="13.5" thickBot="1">
      <c r="A209" s="26" t="s">
        <v>21</v>
      </c>
      <c r="B209" s="27"/>
      <c r="C209" s="27"/>
      <c r="D209" s="27"/>
      <c r="E209" s="27"/>
      <c r="F209" s="27"/>
      <c r="G209" s="27"/>
      <c r="H209" s="29"/>
      <c r="I209" s="29">
        <f>I211+I212+I213+I214+I215+I216+I217+I218</f>
        <v>864000</v>
      </c>
      <c r="J209" s="29">
        <f>J210+J211+J212+J213+J214+J215+J216+J217+J218</f>
        <v>4323600</v>
      </c>
      <c r="K209" s="27"/>
      <c r="L209" s="27"/>
      <c r="M209" s="27"/>
      <c r="N209" s="29"/>
      <c r="O209" s="29"/>
      <c r="P209" s="27"/>
      <c r="Q209" s="27"/>
      <c r="R209" s="27"/>
      <c r="S209" s="27"/>
      <c r="T209" s="27"/>
      <c r="U209" s="29">
        <f>H209+I209+J209+N209+O209</f>
        <v>5187600</v>
      </c>
      <c r="V209" s="65"/>
      <c r="W209" s="66"/>
      <c r="X209" s="66"/>
      <c r="Y209" s="65"/>
    </row>
    <row r="210" spans="1:25">
      <c r="A210" s="19" t="s">
        <v>149</v>
      </c>
      <c r="B210" s="19"/>
      <c r="C210" s="19"/>
      <c r="D210" s="19"/>
      <c r="E210" s="19"/>
      <c r="F210" s="19"/>
      <c r="G210" s="19"/>
      <c r="H210" s="25"/>
      <c r="I210" s="25"/>
      <c r="J210" s="43">
        <v>10000</v>
      </c>
      <c r="K210" s="19"/>
      <c r="L210" s="19"/>
      <c r="M210" s="19"/>
      <c r="N210" s="25"/>
      <c r="O210" s="25"/>
      <c r="P210" s="19"/>
      <c r="Q210" s="25"/>
      <c r="R210" s="25"/>
      <c r="S210" s="25"/>
      <c r="T210" s="25"/>
      <c r="U210" s="44">
        <f t="shared" ref="U210:U218" si="16">H210+I210+J210+N210+O210</f>
        <v>10000</v>
      </c>
      <c r="V210" s="67"/>
      <c r="W210" s="67">
        <v>60000</v>
      </c>
      <c r="X210" s="67"/>
      <c r="Y210" s="65"/>
    </row>
    <row r="211" spans="1:25">
      <c r="A211" s="4" t="s">
        <v>94</v>
      </c>
      <c r="B211" s="4"/>
      <c r="C211" s="4"/>
      <c r="D211" s="4"/>
      <c r="E211" s="4"/>
      <c r="F211" s="4"/>
      <c r="G211" s="4"/>
      <c r="H211" s="4"/>
      <c r="I211" s="46">
        <f>V211/2</f>
        <v>144000</v>
      </c>
      <c r="J211" s="19">
        <f t="shared" ref="J211:J218" si="17">W211/2</f>
        <v>704400</v>
      </c>
      <c r="K211" s="4"/>
      <c r="L211" s="4"/>
      <c r="M211" s="4"/>
      <c r="N211" s="4"/>
      <c r="O211" s="8"/>
      <c r="P211" s="4"/>
      <c r="Q211" s="4"/>
      <c r="R211" s="4"/>
      <c r="S211" s="4"/>
      <c r="T211" s="4"/>
      <c r="U211" s="45">
        <f t="shared" si="16"/>
        <v>848400</v>
      </c>
      <c r="V211" s="67">
        <v>288000</v>
      </c>
      <c r="W211" s="67">
        <f>1388800+20000</f>
        <v>1408800</v>
      </c>
      <c r="X211" s="67"/>
      <c r="Y211" s="65"/>
    </row>
    <row r="212" spans="1:25">
      <c r="A212" s="4" t="s">
        <v>95</v>
      </c>
      <c r="B212" s="4"/>
      <c r="C212" s="4"/>
      <c r="D212" s="4"/>
      <c r="E212" s="4"/>
      <c r="F212" s="4"/>
      <c r="G212" s="4"/>
      <c r="H212" s="4"/>
      <c r="I212" s="46">
        <v>384000</v>
      </c>
      <c r="J212" s="19">
        <f t="shared" si="17"/>
        <v>1057200</v>
      </c>
      <c r="K212" s="4"/>
      <c r="L212" s="4"/>
      <c r="M212" s="4"/>
      <c r="N212" s="4"/>
      <c r="O212" s="8"/>
      <c r="P212" s="4"/>
      <c r="Q212" s="4"/>
      <c r="R212" s="4"/>
      <c r="S212" s="4"/>
      <c r="T212" s="4"/>
      <c r="U212" s="45">
        <f t="shared" si="16"/>
        <v>1441200</v>
      </c>
      <c r="V212" s="67">
        <v>864000</v>
      </c>
      <c r="W212" s="67">
        <f>2094400+20000</f>
        <v>2114400</v>
      </c>
      <c r="X212" s="67"/>
      <c r="Y212" s="65"/>
    </row>
    <row r="213" spans="1:25">
      <c r="A213" s="4" t="s">
        <v>96</v>
      </c>
      <c r="B213" s="4"/>
      <c r="C213" s="4"/>
      <c r="D213" s="4"/>
      <c r="E213" s="4"/>
      <c r="F213" s="4"/>
      <c r="G213" s="4"/>
      <c r="H213" s="4"/>
      <c r="I213" s="46">
        <f t="shared" ref="I213:I218" si="18">V213/2</f>
        <v>24000</v>
      </c>
      <c r="J213" s="19">
        <f t="shared" si="17"/>
        <v>530800</v>
      </c>
      <c r="K213" s="4"/>
      <c r="L213" s="4"/>
      <c r="M213" s="4"/>
      <c r="N213" s="4"/>
      <c r="O213" s="8"/>
      <c r="P213" s="4"/>
      <c r="Q213" s="4"/>
      <c r="R213" s="4"/>
      <c r="S213" s="4"/>
      <c r="T213" s="4"/>
      <c r="U213" s="45">
        <f t="shared" si="16"/>
        <v>554800</v>
      </c>
      <c r="V213" s="67">
        <v>48000</v>
      </c>
      <c r="W213" s="67">
        <f>1041600+20000</f>
        <v>1061600</v>
      </c>
      <c r="X213" s="67"/>
      <c r="Y213" s="65"/>
    </row>
    <row r="214" spans="1:25">
      <c r="A214" s="4" t="s">
        <v>98</v>
      </c>
      <c r="B214" s="4"/>
      <c r="C214" s="4"/>
      <c r="D214" s="4"/>
      <c r="E214" s="4"/>
      <c r="F214" s="4"/>
      <c r="G214" s="4"/>
      <c r="H214" s="4"/>
      <c r="I214" s="46">
        <v>48000</v>
      </c>
      <c r="J214" s="19">
        <f t="shared" si="17"/>
        <v>290000</v>
      </c>
      <c r="K214" s="4"/>
      <c r="L214" s="4"/>
      <c r="M214" s="4"/>
      <c r="N214" s="4"/>
      <c r="O214" s="8"/>
      <c r="P214" s="4"/>
      <c r="Q214" s="4"/>
      <c r="R214" s="4"/>
      <c r="S214" s="4"/>
      <c r="T214" s="4"/>
      <c r="U214" s="45">
        <f t="shared" si="16"/>
        <v>338000</v>
      </c>
      <c r="V214" s="67">
        <v>48000</v>
      </c>
      <c r="W214" s="67">
        <f>560000+20000</f>
        <v>580000</v>
      </c>
      <c r="X214" s="67"/>
      <c r="Y214" s="65"/>
    </row>
    <row r="215" spans="1:25">
      <c r="A215" s="4" t="s">
        <v>97</v>
      </c>
      <c r="B215" s="4"/>
      <c r="C215" s="4"/>
      <c r="D215" s="4"/>
      <c r="E215" s="4"/>
      <c r="F215" s="4"/>
      <c r="G215" s="4"/>
      <c r="H215" s="4"/>
      <c r="I215" s="46">
        <f t="shared" si="18"/>
        <v>24000</v>
      </c>
      <c r="J215" s="19">
        <f t="shared" si="17"/>
        <v>463600</v>
      </c>
      <c r="K215" s="4"/>
      <c r="L215" s="4"/>
      <c r="M215" s="4"/>
      <c r="N215" s="4"/>
      <c r="O215" s="8"/>
      <c r="P215" s="4"/>
      <c r="Q215" s="4"/>
      <c r="R215" s="4"/>
      <c r="S215" s="4"/>
      <c r="T215" s="4"/>
      <c r="U215" s="45">
        <f t="shared" si="16"/>
        <v>487600</v>
      </c>
      <c r="V215" s="67">
        <v>48000</v>
      </c>
      <c r="W215" s="67">
        <f>907200+20000</f>
        <v>927200</v>
      </c>
      <c r="X215" s="67"/>
      <c r="Y215" s="65"/>
    </row>
    <row r="216" spans="1:25">
      <c r="A216" s="4" t="s">
        <v>99</v>
      </c>
      <c r="B216" s="4"/>
      <c r="C216" s="4"/>
      <c r="D216" s="4"/>
      <c r="E216" s="4"/>
      <c r="F216" s="4"/>
      <c r="G216" s="4"/>
      <c r="H216" s="4"/>
      <c r="I216" s="46">
        <f t="shared" si="18"/>
        <v>48000</v>
      </c>
      <c r="J216" s="19">
        <f t="shared" si="17"/>
        <v>368400</v>
      </c>
      <c r="K216" s="4"/>
      <c r="L216" s="4"/>
      <c r="M216" s="4"/>
      <c r="N216" s="4"/>
      <c r="O216" s="8"/>
      <c r="P216" s="4"/>
      <c r="Q216" s="4"/>
      <c r="R216" s="4"/>
      <c r="S216" s="4"/>
      <c r="T216" s="4"/>
      <c r="U216" s="45">
        <f t="shared" si="16"/>
        <v>416400</v>
      </c>
      <c r="V216" s="67">
        <v>96000</v>
      </c>
      <c r="W216" s="67">
        <f>716800+20000</f>
        <v>736800</v>
      </c>
      <c r="X216" s="67"/>
      <c r="Y216" s="65"/>
    </row>
    <row r="217" spans="1:25">
      <c r="A217" s="4" t="s">
        <v>100</v>
      </c>
      <c r="B217" s="4"/>
      <c r="C217" s="4"/>
      <c r="D217" s="4"/>
      <c r="E217" s="4"/>
      <c r="F217" s="4"/>
      <c r="G217" s="4"/>
      <c r="H217" s="4"/>
      <c r="I217" s="46">
        <f t="shared" si="18"/>
        <v>72000</v>
      </c>
      <c r="J217" s="19">
        <f t="shared" si="17"/>
        <v>564400</v>
      </c>
      <c r="K217" s="4"/>
      <c r="L217" s="4"/>
      <c r="M217" s="4"/>
      <c r="N217" s="4"/>
      <c r="O217" s="8"/>
      <c r="P217" s="4"/>
      <c r="Q217" s="4"/>
      <c r="R217" s="4"/>
      <c r="S217" s="4"/>
      <c r="T217" s="4"/>
      <c r="U217" s="45">
        <f t="shared" si="16"/>
        <v>636400</v>
      </c>
      <c r="V217" s="67">
        <v>144000</v>
      </c>
      <c r="W217" s="67">
        <f>1108800+20000</f>
        <v>1128800</v>
      </c>
      <c r="X217" s="67"/>
      <c r="Y217" s="65"/>
    </row>
    <row r="218" spans="1:25">
      <c r="A218" s="4" t="s">
        <v>101</v>
      </c>
      <c r="B218" s="4"/>
      <c r="C218" s="4"/>
      <c r="D218" s="4"/>
      <c r="E218" s="4"/>
      <c r="F218" s="4"/>
      <c r="G218" s="4"/>
      <c r="H218" s="4"/>
      <c r="I218" s="46">
        <f t="shared" si="18"/>
        <v>120000</v>
      </c>
      <c r="J218" s="19">
        <f t="shared" si="17"/>
        <v>334800</v>
      </c>
      <c r="K218" s="4"/>
      <c r="L218" s="4"/>
      <c r="M218" s="4"/>
      <c r="N218" s="4"/>
      <c r="O218" s="8"/>
      <c r="P218" s="4"/>
      <c r="Q218" s="4"/>
      <c r="R218" s="4"/>
      <c r="S218" s="4"/>
      <c r="T218" s="4"/>
      <c r="U218" s="45">
        <f t="shared" si="16"/>
        <v>454800</v>
      </c>
      <c r="V218" s="67">
        <v>240000</v>
      </c>
      <c r="W218" s="67">
        <f>649600+20000</f>
        <v>669600</v>
      </c>
      <c r="X218" s="67"/>
      <c r="Y218" s="65"/>
    </row>
    <row r="219" spans="1:25">
      <c r="J219" s="5"/>
      <c r="N219" s="12"/>
      <c r="O219" s="10"/>
      <c r="U219" s="10"/>
      <c r="V219" s="65"/>
      <c r="W219" s="65"/>
      <c r="X219" s="65"/>
      <c r="Y219" s="65"/>
    </row>
    <row r="220" spans="1:25" ht="21.75">
      <c r="A220" s="37" t="s">
        <v>168</v>
      </c>
      <c r="B220" s="37"/>
      <c r="C220" s="37"/>
      <c r="D220" s="37"/>
      <c r="E220" s="37"/>
      <c r="F220" s="37"/>
      <c r="G220" s="37"/>
      <c r="H220" s="51"/>
      <c r="I220" s="37"/>
      <c r="J220" s="37"/>
      <c r="K220" s="37"/>
      <c r="L220" s="37"/>
      <c r="M220" s="37"/>
      <c r="N220" s="51"/>
      <c r="O220" s="37"/>
      <c r="P220" s="37"/>
      <c r="Q220" s="37"/>
      <c r="R220" s="37"/>
      <c r="S220" s="37"/>
      <c r="T220" s="37"/>
      <c r="U220" s="49"/>
      <c r="V220" s="65"/>
      <c r="W220" s="65"/>
      <c r="X220" s="65"/>
      <c r="Y220" s="65"/>
    </row>
    <row r="221" spans="1:25" ht="16.5">
      <c r="A221" s="59" t="s">
        <v>165</v>
      </c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65"/>
      <c r="W221" s="65"/>
      <c r="X221" s="65"/>
      <c r="Y221" s="65"/>
    </row>
    <row r="222" spans="1:25" ht="16.5">
      <c r="A222" s="59" t="s">
        <v>162</v>
      </c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65"/>
      <c r="W222" s="65"/>
      <c r="X222" s="65"/>
      <c r="Y222" s="65"/>
    </row>
    <row r="223" spans="1:25" ht="16.5">
      <c r="A223" s="59" t="s">
        <v>166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65"/>
      <c r="W223" s="65"/>
      <c r="X223" s="65"/>
      <c r="Y223" s="65"/>
    </row>
    <row r="224" spans="1:25" ht="16.5">
      <c r="A224" s="59" t="s">
        <v>163</v>
      </c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65"/>
      <c r="W224" s="65"/>
      <c r="X224" s="65"/>
      <c r="Y224" s="65"/>
    </row>
    <row r="225" spans="1:25" ht="16.5">
      <c r="A225" s="59" t="s">
        <v>167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65"/>
      <c r="W225" s="65"/>
      <c r="X225" s="65"/>
      <c r="Y225" s="65"/>
    </row>
    <row r="226" spans="1:25" ht="16.5">
      <c r="A226" s="59" t="s">
        <v>164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65"/>
      <c r="W226" s="65"/>
      <c r="X226" s="65"/>
      <c r="Y226" s="65"/>
    </row>
    <row r="227" spans="1:25" ht="16.5">
      <c r="A227" s="59" t="s">
        <v>183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65"/>
      <c r="W227" s="65"/>
      <c r="X227" s="65"/>
      <c r="Y227" s="65"/>
    </row>
    <row r="228" spans="1:25" ht="16.5">
      <c r="A228" s="59" t="s">
        <v>184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65"/>
      <c r="W228" s="65"/>
      <c r="X228" s="65"/>
      <c r="Y228" s="65"/>
    </row>
    <row r="229" spans="1:25" ht="16.5">
      <c r="A229" s="59" t="s">
        <v>173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65"/>
      <c r="W229" s="65"/>
      <c r="X229" s="65"/>
      <c r="Y229" s="65"/>
    </row>
    <row r="230" spans="1:25" ht="16.5">
      <c r="A230" s="59" t="s">
        <v>177</v>
      </c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65"/>
      <c r="W230" s="65"/>
      <c r="X230" s="65"/>
      <c r="Y230" s="65"/>
    </row>
    <row r="231" spans="1:25" ht="16.5">
      <c r="A231" s="59" t="s">
        <v>176</v>
      </c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65"/>
      <c r="W231" s="65"/>
      <c r="X231" s="65"/>
      <c r="Y231" s="65"/>
    </row>
    <row r="232" spans="1:25">
      <c r="V232" s="65"/>
      <c r="W232" s="65"/>
      <c r="X232" s="65"/>
      <c r="Y232" s="65"/>
    </row>
    <row r="233" spans="1:25">
      <c r="V233" s="65"/>
      <c r="W233" s="65"/>
      <c r="X233" s="65"/>
      <c r="Y233" s="65"/>
    </row>
    <row r="234" spans="1:25">
      <c r="V234" s="65"/>
      <c r="W234" s="65"/>
      <c r="X234" s="65"/>
      <c r="Y234" s="65"/>
    </row>
    <row r="235" spans="1:25">
      <c r="V235" s="65"/>
      <c r="W235" s="65"/>
      <c r="X235" s="65"/>
      <c r="Y235" s="65"/>
    </row>
    <row r="236" spans="1:25">
      <c r="V236" s="65"/>
      <c r="W236" s="65"/>
      <c r="X236" s="65"/>
      <c r="Y236" s="65"/>
    </row>
    <row r="237" spans="1:25">
      <c r="V237" s="65"/>
      <c r="W237" s="65"/>
      <c r="X237" s="65"/>
      <c r="Y237" s="65"/>
    </row>
    <row r="238" spans="1:25">
      <c r="V238" s="65"/>
      <c r="W238" s="65"/>
      <c r="X238" s="65"/>
      <c r="Y238" s="65"/>
    </row>
    <row r="239" spans="1:25">
      <c r="V239" s="65"/>
      <c r="W239" s="65"/>
      <c r="X239" s="65"/>
      <c r="Y239" s="65"/>
    </row>
    <row r="240" spans="1:25">
      <c r="V240" s="65"/>
      <c r="W240" s="65"/>
      <c r="X240" s="65"/>
      <c r="Y240" s="65"/>
    </row>
    <row r="241" spans="1:25">
      <c r="A241" s="6" t="s">
        <v>7</v>
      </c>
      <c r="V241" s="65"/>
      <c r="W241" s="65"/>
      <c r="X241" s="65"/>
      <c r="Y241" s="65"/>
    </row>
    <row r="242" spans="1:25">
      <c r="A242" s="16" t="s">
        <v>0</v>
      </c>
      <c r="B242" s="14" t="s">
        <v>46</v>
      </c>
      <c r="C242" s="14" t="s">
        <v>26</v>
      </c>
      <c r="D242" s="14" t="s">
        <v>46</v>
      </c>
      <c r="E242" s="14" t="s">
        <v>28</v>
      </c>
      <c r="F242" s="14" t="s">
        <v>43</v>
      </c>
      <c r="G242" s="14" t="s">
        <v>43</v>
      </c>
      <c r="H242" s="14" t="s">
        <v>14</v>
      </c>
      <c r="I242" s="14" t="s">
        <v>138</v>
      </c>
      <c r="J242" s="14" t="s">
        <v>30</v>
      </c>
      <c r="K242" s="14" t="s">
        <v>135</v>
      </c>
      <c r="L242" s="14" t="s">
        <v>13</v>
      </c>
      <c r="M242" s="14" t="s">
        <v>13</v>
      </c>
      <c r="N242" s="14" t="s">
        <v>31</v>
      </c>
      <c r="O242" s="14" t="s">
        <v>33</v>
      </c>
      <c r="P242" s="14" t="s">
        <v>33</v>
      </c>
      <c r="Q242" s="14" t="s">
        <v>145</v>
      </c>
      <c r="R242" s="14" t="s">
        <v>35</v>
      </c>
      <c r="S242" s="38" t="s">
        <v>37</v>
      </c>
      <c r="T242" s="14" t="s">
        <v>39</v>
      </c>
      <c r="U242" s="14" t="s">
        <v>41</v>
      </c>
      <c r="V242" s="65"/>
      <c r="W242" s="64"/>
      <c r="X242" s="64"/>
      <c r="Y242" s="65"/>
    </row>
    <row r="243" spans="1:25" ht="13.5" thickBot="1">
      <c r="A243" s="17"/>
      <c r="B243" s="18" t="s">
        <v>48</v>
      </c>
      <c r="C243" s="18" t="s">
        <v>27</v>
      </c>
      <c r="D243" s="18" t="s">
        <v>47</v>
      </c>
      <c r="E243" s="18" t="s">
        <v>29</v>
      </c>
      <c r="F243" s="18" t="s">
        <v>44</v>
      </c>
      <c r="G243" s="18" t="s">
        <v>45</v>
      </c>
      <c r="H243" s="23" t="s">
        <v>137</v>
      </c>
      <c r="I243" s="18" t="s">
        <v>139</v>
      </c>
      <c r="J243" s="18" t="s">
        <v>146</v>
      </c>
      <c r="K243" s="18" t="s">
        <v>136</v>
      </c>
      <c r="L243" s="18" t="s">
        <v>134</v>
      </c>
      <c r="M243" s="18" t="s">
        <v>161</v>
      </c>
      <c r="N243" s="18" t="s">
        <v>32</v>
      </c>
      <c r="O243" s="18" t="s">
        <v>34</v>
      </c>
      <c r="P243" s="18" t="s">
        <v>133</v>
      </c>
      <c r="Q243" s="48" t="s">
        <v>144</v>
      </c>
      <c r="R243" s="18" t="s">
        <v>36</v>
      </c>
      <c r="S243" s="39" t="s">
        <v>38</v>
      </c>
      <c r="T243" s="18" t="s">
        <v>40</v>
      </c>
      <c r="U243" s="18" t="s">
        <v>42</v>
      </c>
      <c r="V243" s="65"/>
      <c r="W243" s="64"/>
      <c r="X243" s="64"/>
      <c r="Y243" s="65"/>
    </row>
    <row r="244" spans="1:25" ht="13.5" thickBot="1">
      <c r="A244" s="26" t="s">
        <v>22</v>
      </c>
      <c r="B244" s="27"/>
      <c r="C244" s="27"/>
      <c r="D244" s="27"/>
      <c r="E244" s="27"/>
      <c r="F244" s="27"/>
      <c r="G244" s="27"/>
      <c r="H244" s="29"/>
      <c r="I244" s="29">
        <f>I246+I247+I248+I249+I250+I251+I252+I253+I254</f>
        <v>816000</v>
      </c>
      <c r="J244" s="29">
        <f>J245+J246+J247+J248+J249+J250+J251+J252+J253+J254</f>
        <v>4003200</v>
      </c>
      <c r="K244" s="27"/>
      <c r="L244" s="27"/>
      <c r="M244" s="27"/>
      <c r="N244" s="29"/>
      <c r="O244" s="29"/>
      <c r="P244" s="27"/>
      <c r="Q244" s="33"/>
      <c r="R244" s="33"/>
      <c r="S244" s="33"/>
      <c r="T244" s="33"/>
      <c r="U244" s="29">
        <f>H244+I244+J244+N244+O244</f>
        <v>4819200</v>
      </c>
      <c r="V244" s="65"/>
      <c r="W244" s="66"/>
      <c r="X244" s="66"/>
      <c r="Y244" s="65"/>
    </row>
    <row r="245" spans="1:25">
      <c r="A245" s="19" t="s">
        <v>150</v>
      </c>
      <c r="B245" s="19"/>
      <c r="C245" s="19"/>
      <c r="D245" s="19"/>
      <c r="E245" s="19"/>
      <c r="F245" s="19"/>
      <c r="G245" s="19"/>
      <c r="H245" s="25"/>
      <c r="I245" s="25"/>
      <c r="J245" s="43">
        <v>10000</v>
      </c>
      <c r="K245" s="19"/>
      <c r="L245" s="19"/>
      <c r="M245" s="19"/>
      <c r="N245" s="25"/>
      <c r="O245" s="25"/>
      <c r="P245" s="19"/>
      <c r="Q245" s="25"/>
      <c r="R245" s="25"/>
      <c r="S245" s="25"/>
      <c r="T245" s="25"/>
      <c r="U245" s="44">
        <f t="shared" ref="U245:U254" si="19">H245+I245+J245+N245+O245</f>
        <v>10000</v>
      </c>
      <c r="V245" s="67"/>
      <c r="W245" s="67">
        <v>60000</v>
      </c>
      <c r="X245" s="67"/>
      <c r="Y245" s="65"/>
    </row>
    <row r="246" spans="1:25">
      <c r="A246" s="4" t="s">
        <v>102</v>
      </c>
      <c r="B246" s="4"/>
      <c r="C246" s="4"/>
      <c r="D246" s="4"/>
      <c r="E246" s="4"/>
      <c r="F246" s="4"/>
      <c r="G246" s="4"/>
      <c r="H246" s="4"/>
      <c r="I246" s="46">
        <f>V246/2</f>
        <v>72000</v>
      </c>
      <c r="J246" s="19">
        <f t="shared" ref="J246:J254" si="20">W246/2</f>
        <v>396400</v>
      </c>
      <c r="K246" s="4"/>
      <c r="L246" s="4"/>
      <c r="M246" s="4"/>
      <c r="N246" s="4"/>
      <c r="O246" s="8"/>
      <c r="P246" s="4"/>
      <c r="Q246" s="4"/>
      <c r="R246" s="4"/>
      <c r="S246" s="4"/>
      <c r="T246" s="4"/>
      <c r="U246" s="45">
        <f t="shared" si="19"/>
        <v>468400</v>
      </c>
      <c r="V246" s="67">
        <v>144000</v>
      </c>
      <c r="W246" s="67">
        <f>772800+20000</f>
        <v>792800</v>
      </c>
      <c r="X246" s="67"/>
      <c r="Y246" s="65"/>
    </row>
    <row r="247" spans="1:25">
      <c r="A247" s="4" t="s">
        <v>103</v>
      </c>
      <c r="B247" s="4"/>
      <c r="C247" s="4"/>
      <c r="D247" s="4"/>
      <c r="E247" s="4"/>
      <c r="F247" s="4"/>
      <c r="G247" s="4"/>
      <c r="H247" s="4"/>
      <c r="I247" s="46">
        <v>72000</v>
      </c>
      <c r="J247" s="19">
        <f t="shared" si="20"/>
        <v>413200</v>
      </c>
      <c r="K247" s="4"/>
      <c r="L247" s="4"/>
      <c r="M247" s="4"/>
      <c r="N247" s="4"/>
      <c r="O247" s="8"/>
      <c r="P247" s="4"/>
      <c r="Q247" s="4"/>
      <c r="R247" s="4"/>
      <c r="S247" s="4"/>
      <c r="T247" s="4"/>
      <c r="U247" s="45">
        <f t="shared" si="19"/>
        <v>485200</v>
      </c>
      <c r="V247" s="67">
        <v>48000</v>
      </c>
      <c r="W247" s="67">
        <f>806400+20000</f>
        <v>826400</v>
      </c>
      <c r="X247" s="67"/>
      <c r="Y247" s="65"/>
    </row>
    <row r="248" spans="1:25">
      <c r="A248" s="4" t="s">
        <v>104</v>
      </c>
      <c r="B248" s="4"/>
      <c r="C248" s="4"/>
      <c r="D248" s="4"/>
      <c r="E248" s="4"/>
      <c r="F248" s="4"/>
      <c r="G248" s="4"/>
      <c r="H248" s="4"/>
      <c r="I248" s="46">
        <v>168000</v>
      </c>
      <c r="J248" s="19">
        <f t="shared" si="20"/>
        <v>626000</v>
      </c>
      <c r="K248" s="4"/>
      <c r="L248" s="4"/>
      <c r="M248" s="4"/>
      <c r="N248" s="4"/>
      <c r="O248" s="8"/>
      <c r="P248" s="4"/>
      <c r="Q248" s="4"/>
      <c r="R248" s="4"/>
      <c r="S248" s="4"/>
      <c r="T248" s="4"/>
      <c r="U248" s="45">
        <f t="shared" si="19"/>
        <v>794000</v>
      </c>
      <c r="V248" s="67">
        <v>144000</v>
      </c>
      <c r="W248" s="67">
        <f>1232000+20000</f>
        <v>1252000</v>
      </c>
      <c r="X248" s="67"/>
      <c r="Y248" s="65"/>
    </row>
    <row r="249" spans="1:25">
      <c r="A249" s="4" t="s">
        <v>105</v>
      </c>
      <c r="B249" s="4"/>
      <c r="C249" s="4"/>
      <c r="D249" s="4"/>
      <c r="E249" s="4"/>
      <c r="F249" s="4"/>
      <c r="G249" s="4"/>
      <c r="H249" s="4"/>
      <c r="I249" s="46">
        <v>72000</v>
      </c>
      <c r="J249" s="19">
        <f t="shared" si="20"/>
        <v>446800</v>
      </c>
      <c r="K249" s="4"/>
      <c r="L249" s="4"/>
      <c r="M249" s="4"/>
      <c r="N249" s="4"/>
      <c r="O249" s="8"/>
      <c r="P249" s="4"/>
      <c r="Q249" s="4"/>
      <c r="R249" s="4"/>
      <c r="S249" s="4"/>
      <c r="T249" s="4"/>
      <c r="U249" s="45">
        <f t="shared" si="19"/>
        <v>518800</v>
      </c>
      <c r="V249" s="67">
        <v>192000</v>
      </c>
      <c r="W249" s="67">
        <f>873600+20000</f>
        <v>893600</v>
      </c>
      <c r="X249" s="67"/>
      <c r="Y249" s="65"/>
    </row>
    <row r="250" spans="1:25">
      <c r="A250" s="4" t="s">
        <v>106</v>
      </c>
      <c r="B250" s="4"/>
      <c r="C250" s="4"/>
      <c r="D250" s="4"/>
      <c r="E250" s="4"/>
      <c r="F250" s="4"/>
      <c r="G250" s="4"/>
      <c r="H250" s="4"/>
      <c r="I250" s="46">
        <f t="shared" ref="I250" si="21">V250/2</f>
        <v>120000</v>
      </c>
      <c r="J250" s="19">
        <f t="shared" si="20"/>
        <v>469200</v>
      </c>
      <c r="K250" s="4"/>
      <c r="L250" s="4"/>
      <c r="M250" s="4"/>
      <c r="N250" s="4"/>
      <c r="O250" s="8"/>
      <c r="P250" s="4"/>
      <c r="Q250" s="4"/>
      <c r="R250" s="4"/>
      <c r="S250" s="4"/>
      <c r="T250" s="4"/>
      <c r="U250" s="45">
        <f t="shared" si="19"/>
        <v>589200</v>
      </c>
      <c r="V250" s="67">
        <v>240000</v>
      </c>
      <c r="W250" s="67">
        <f>918400+20000</f>
        <v>938400</v>
      </c>
      <c r="X250" s="67"/>
      <c r="Y250" s="65"/>
    </row>
    <row r="251" spans="1:25">
      <c r="A251" s="4" t="s">
        <v>107</v>
      </c>
      <c r="B251" s="4"/>
      <c r="C251" s="4"/>
      <c r="D251" s="4"/>
      <c r="E251" s="4"/>
      <c r="F251" s="4"/>
      <c r="G251" s="4"/>
      <c r="H251" s="4"/>
      <c r="I251" s="46">
        <v>144000</v>
      </c>
      <c r="J251" s="19">
        <f t="shared" si="20"/>
        <v>514000</v>
      </c>
      <c r="K251" s="4"/>
      <c r="L251" s="4"/>
      <c r="M251" s="4"/>
      <c r="N251" s="4"/>
      <c r="O251" s="8"/>
      <c r="P251" s="4"/>
      <c r="Q251" s="4"/>
      <c r="R251" s="4"/>
      <c r="S251" s="4"/>
      <c r="T251" s="4"/>
      <c r="U251" s="45">
        <f t="shared" si="19"/>
        <v>658000</v>
      </c>
      <c r="V251" s="67">
        <v>144000</v>
      </c>
      <c r="W251" s="67">
        <f>1008000+20000</f>
        <v>1028000</v>
      </c>
      <c r="X251" s="67"/>
      <c r="Y251" s="65"/>
    </row>
    <row r="252" spans="1:25">
      <c r="A252" s="4" t="s">
        <v>108</v>
      </c>
      <c r="B252" s="4"/>
      <c r="C252" s="4"/>
      <c r="D252" s="4"/>
      <c r="E252" s="4"/>
      <c r="F252" s="4"/>
      <c r="G252" s="4"/>
      <c r="H252" s="4"/>
      <c r="I252" s="46">
        <v>96000</v>
      </c>
      <c r="J252" s="19">
        <f t="shared" si="20"/>
        <v>413200</v>
      </c>
      <c r="K252" s="4"/>
      <c r="L252" s="4"/>
      <c r="M252" s="4"/>
      <c r="N252" s="4"/>
      <c r="O252" s="8"/>
      <c r="P252" s="4"/>
      <c r="Q252" s="4"/>
      <c r="R252" s="4"/>
      <c r="S252" s="4"/>
      <c r="T252" s="4"/>
      <c r="U252" s="45">
        <f t="shared" si="19"/>
        <v>509200</v>
      </c>
      <c r="V252" s="67">
        <v>144000</v>
      </c>
      <c r="W252" s="67">
        <f>806400+20000</f>
        <v>826400</v>
      </c>
      <c r="X252" s="67"/>
      <c r="Y252" s="65"/>
    </row>
    <row r="253" spans="1:25">
      <c r="A253" s="4" t="s">
        <v>109</v>
      </c>
      <c r="B253" s="4"/>
      <c r="C253" s="4"/>
      <c r="D253" s="4"/>
      <c r="E253" s="4"/>
      <c r="F253" s="4"/>
      <c r="G253" s="4"/>
      <c r="H253" s="4"/>
      <c r="I253" s="46">
        <v>48000</v>
      </c>
      <c r="J253" s="19">
        <f t="shared" si="20"/>
        <v>396400</v>
      </c>
      <c r="K253" s="4"/>
      <c r="L253" s="4"/>
      <c r="M253" s="4"/>
      <c r="N253" s="4"/>
      <c r="O253" s="8"/>
      <c r="P253" s="4"/>
      <c r="Q253" s="4"/>
      <c r="R253" s="4"/>
      <c r="S253" s="4"/>
      <c r="T253" s="4"/>
      <c r="U253" s="45">
        <f t="shared" si="19"/>
        <v>444400</v>
      </c>
      <c r="V253" s="67">
        <v>48000</v>
      </c>
      <c r="W253" s="67">
        <f>772800+20000</f>
        <v>792800</v>
      </c>
      <c r="X253" s="67"/>
      <c r="Y253" s="65"/>
    </row>
    <row r="254" spans="1:25">
      <c r="A254" s="4" t="s">
        <v>110</v>
      </c>
      <c r="B254" s="4"/>
      <c r="C254" s="4"/>
      <c r="D254" s="4"/>
      <c r="E254" s="4"/>
      <c r="F254" s="4"/>
      <c r="G254" s="4"/>
      <c r="H254" s="4"/>
      <c r="I254" s="46">
        <v>24000</v>
      </c>
      <c r="J254" s="19">
        <f t="shared" si="20"/>
        <v>318000</v>
      </c>
      <c r="K254" s="4"/>
      <c r="L254" s="4"/>
      <c r="M254" s="4"/>
      <c r="N254" s="4"/>
      <c r="O254" s="8"/>
      <c r="P254" s="4"/>
      <c r="Q254" s="4"/>
      <c r="R254" s="4"/>
      <c r="S254" s="4"/>
      <c r="T254" s="4"/>
      <c r="U254" s="45">
        <f t="shared" si="19"/>
        <v>342000</v>
      </c>
      <c r="V254" s="67">
        <v>96000</v>
      </c>
      <c r="W254" s="67">
        <f>616000+20000</f>
        <v>636000</v>
      </c>
      <c r="X254" s="67"/>
      <c r="Y254" s="65"/>
    </row>
    <row r="255" spans="1:25">
      <c r="J255" s="5"/>
      <c r="N255" s="10"/>
      <c r="O255" s="10"/>
      <c r="U255" s="10"/>
      <c r="V255" s="65"/>
      <c r="W255" s="65"/>
      <c r="X255" s="65"/>
      <c r="Y255" s="65"/>
    </row>
    <row r="256" spans="1:25" ht="21.75">
      <c r="A256" s="37" t="s">
        <v>168</v>
      </c>
      <c r="B256" s="37"/>
      <c r="C256" s="37"/>
      <c r="D256" s="37"/>
      <c r="E256" s="37"/>
      <c r="F256" s="37"/>
      <c r="G256" s="37"/>
      <c r="H256" s="51"/>
      <c r="I256" s="37"/>
      <c r="J256" s="37"/>
      <c r="K256" s="37"/>
      <c r="L256" s="37"/>
      <c r="M256" s="37"/>
      <c r="N256" s="51"/>
      <c r="O256" s="37"/>
      <c r="P256" s="37"/>
      <c r="Q256" s="37"/>
      <c r="R256" s="37"/>
      <c r="S256" s="37"/>
      <c r="T256" s="37"/>
      <c r="U256" s="49"/>
      <c r="V256" s="65"/>
      <c r="W256" s="65"/>
      <c r="X256" s="65"/>
      <c r="Y256" s="65"/>
    </row>
    <row r="257" spans="1:25" ht="16.5">
      <c r="A257" s="59" t="s">
        <v>165</v>
      </c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65"/>
      <c r="W257" s="65"/>
      <c r="X257" s="65"/>
      <c r="Y257" s="65"/>
    </row>
    <row r="258" spans="1:25" ht="16.5">
      <c r="A258" s="59" t="s">
        <v>162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65"/>
      <c r="W258" s="65"/>
      <c r="X258" s="65"/>
      <c r="Y258" s="65"/>
    </row>
    <row r="259" spans="1:25" ht="16.5">
      <c r="A259" s="59" t="s">
        <v>166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65"/>
      <c r="W259" s="65"/>
      <c r="X259" s="65"/>
      <c r="Y259" s="65"/>
    </row>
    <row r="260" spans="1:25" ht="16.5">
      <c r="A260" s="59" t="s">
        <v>163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65"/>
      <c r="W260" s="65"/>
      <c r="X260" s="65"/>
      <c r="Y260" s="65"/>
    </row>
    <row r="261" spans="1:25" ht="16.5">
      <c r="A261" s="59" t="s">
        <v>167</v>
      </c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65"/>
      <c r="W261" s="65"/>
      <c r="X261" s="65"/>
      <c r="Y261" s="65"/>
    </row>
    <row r="262" spans="1:25" ht="16.5">
      <c r="A262" s="59" t="s">
        <v>164</v>
      </c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65"/>
      <c r="W262" s="65"/>
      <c r="X262" s="65"/>
      <c r="Y262" s="65"/>
    </row>
    <row r="263" spans="1:25" ht="16.5">
      <c r="A263" s="59" t="s">
        <v>183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65"/>
      <c r="W263" s="65"/>
      <c r="X263" s="65"/>
      <c r="Y263" s="65"/>
    </row>
    <row r="264" spans="1:25" ht="16.5">
      <c r="A264" s="59" t="s">
        <v>184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65"/>
      <c r="W264" s="65"/>
      <c r="X264" s="65"/>
      <c r="Y264" s="65"/>
    </row>
    <row r="265" spans="1:25" ht="16.5">
      <c r="A265" s="59" t="s">
        <v>173</v>
      </c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65"/>
      <c r="W265" s="65"/>
      <c r="X265" s="65"/>
      <c r="Y265" s="65"/>
    </row>
    <row r="266" spans="1:25" ht="16.5">
      <c r="A266" s="59" t="s">
        <v>177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65"/>
      <c r="W266" s="65"/>
      <c r="X266" s="65"/>
      <c r="Y266" s="65"/>
    </row>
    <row r="267" spans="1:25" ht="16.5">
      <c r="A267" s="59" t="s">
        <v>176</v>
      </c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65"/>
      <c r="W267" s="65"/>
      <c r="X267" s="65"/>
      <c r="Y267" s="65"/>
    </row>
    <row r="268" spans="1:25">
      <c r="V268" s="65"/>
      <c r="W268" s="65"/>
      <c r="X268" s="65"/>
      <c r="Y268" s="65"/>
    </row>
    <row r="269" spans="1:25">
      <c r="V269" s="65"/>
      <c r="W269" s="65"/>
      <c r="X269" s="65"/>
      <c r="Y269" s="65"/>
    </row>
    <row r="270" spans="1:25">
      <c r="V270" s="65"/>
      <c r="W270" s="65"/>
      <c r="X270" s="65"/>
      <c r="Y270" s="65"/>
    </row>
    <row r="271" spans="1:25">
      <c r="V271" s="65"/>
      <c r="W271" s="65"/>
      <c r="X271" s="65"/>
      <c r="Y271" s="65"/>
    </row>
    <row r="272" spans="1:25">
      <c r="V272" s="65"/>
      <c r="W272" s="65"/>
      <c r="X272" s="65"/>
      <c r="Y272" s="65"/>
    </row>
    <row r="273" spans="1:25">
      <c r="V273" s="65"/>
      <c r="W273" s="65"/>
      <c r="X273" s="65"/>
      <c r="Y273" s="65"/>
    </row>
    <row r="274" spans="1:25">
      <c r="V274" s="65"/>
      <c r="W274" s="65"/>
      <c r="X274" s="65"/>
      <c r="Y274" s="65"/>
    </row>
    <row r="275" spans="1:25">
      <c r="V275" s="65"/>
      <c r="W275" s="65"/>
      <c r="X275" s="65"/>
      <c r="Y275" s="65"/>
    </row>
    <row r="276" spans="1:25">
      <c r="A276" s="6" t="s">
        <v>8</v>
      </c>
      <c r="V276" s="65"/>
      <c r="W276" s="65"/>
      <c r="X276" s="65"/>
      <c r="Y276" s="65"/>
    </row>
    <row r="277" spans="1:25">
      <c r="A277" s="16" t="s">
        <v>0</v>
      </c>
      <c r="B277" s="14" t="s">
        <v>46</v>
      </c>
      <c r="C277" s="14" t="s">
        <v>26</v>
      </c>
      <c r="D277" s="14" t="s">
        <v>46</v>
      </c>
      <c r="E277" s="14" t="s">
        <v>28</v>
      </c>
      <c r="F277" s="14" t="s">
        <v>43</v>
      </c>
      <c r="G277" s="14" t="s">
        <v>43</v>
      </c>
      <c r="H277" s="14" t="s">
        <v>14</v>
      </c>
      <c r="I277" s="14" t="s">
        <v>138</v>
      </c>
      <c r="J277" s="14" t="s">
        <v>30</v>
      </c>
      <c r="K277" s="14" t="s">
        <v>135</v>
      </c>
      <c r="L277" s="14" t="s">
        <v>13</v>
      </c>
      <c r="M277" s="14" t="s">
        <v>13</v>
      </c>
      <c r="N277" s="14" t="s">
        <v>31</v>
      </c>
      <c r="O277" s="14" t="s">
        <v>33</v>
      </c>
      <c r="P277" s="14" t="s">
        <v>33</v>
      </c>
      <c r="Q277" s="14" t="s">
        <v>145</v>
      </c>
      <c r="R277" s="14" t="s">
        <v>35</v>
      </c>
      <c r="S277" s="38" t="s">
        <v>37</v>
      </c>
      <c r="T277" s="14" t="s">
        <v>39</v>
      </c>
      <c r="U277" s="14" t="s">
        <v>41</v>
      </c>
      <c r="V277" s="65"/>
      <c r="W277" s="64"/>
      <c r="X277" s="64"/>
      <c r="Y277" s="65"/>
    </row>
    <row r="278" spans="1:25" ht="13.5" thickBot="1">
      <c r="A278" s="17"/>
      <c r="B278" s="18" t="s">
        <v>48</v>
      </c>
      <c r="C278" s="18" t="s">
        <v>27</v>
      </c>
      <c r="D278" s="18" t="s">
        <v>47</v>
      </c>
      <c r="E278" s="18" t="s">
        <v>29</v>
      </c>
      <c r="F278" s="18" t="s">
        <v>44</v>
      </c>
      <c r="G278" s="18" t="s">
        <v>45</v>
      </c>
      <c r="H278" s="23" t="s">
        <v>137</v>
      </c>
      <c r="I278" s="18" t="s">
        <v>139</v>
      </c>
      <c r="J278" s="18" t="s">
        <v>146</v>
      </c>
      <c r="K278" s="18" t="s">
        <v>136</v>
      </c>
      <c r="L278" s="18" t="s">
        <v>134</v>
      </c>
      <c r="M278" s="18" t="s">
        <v>161</v>
      </c>
      <c r="N278" s="18" t="s">
        <v>32</v>
      </c>
      <c r="O278" s="18" t="s">
        <v>34</v>
      </c>
      <c r="P278" s="18" t="s">
        <v>133</v>
      </c>
      <c r="Q278" s="48" t="s">
        <v>144</v>
      </c>
      <c r="R278" s="18" t="s">
        <v>36</v>
      </c>
      <c r="S278" s="39" t="s">
        <v>38</v>
      </c>
      <c r="T278" s="18" t="s">
        <v>40</v>
      </c>
      <c r="U278" s="18" t="s">
        <v>42</v>
      </c>
      <c r="V278" s="65"/>
      <c r="W278" s="64"/>
      <c r="X278" s="64"/>
      <c r="Y278" s="65"/>
    </row>
    <row r="279" spans="1:25" ht="13.5" thickBot="1">
      <c r="A279" s="26" t="s">
        <v>23</v>
      </c>
      <c r="B279" s="27"/>
      <c r="C279" s="27"/>
      <c r="D279" s="27"/>
      <c r="E279" s="27"/>
      <c r="F279" s="27"/>
      <c r="G279" s="27"/>
      <c r="H279" s="29"/>
      <c r="I279" s="29">
        <f>I281+I282+I283+I284+I285+I286+I287+I288</f>
        <v>1248000</v>
      </c>
      <c r="J279" s="29">
        <f>J280+J281+J282+J283+J284+J285+J286+J287+J288</f>
        <v>2946000</v>
      </c>
      <c r="K279" s="27"/>
      <c r="L279" s="27"/>
      <c r="M279" s="27"/>
      <c r="N279" s="29"/>
      <c r="O279" s="29"/>
      <c r="P279" s="27"/>
      <c r="Q279" s="33"/>
      <c r="R279" s="33"/>
      <c r="S279" s="33"/>
      <c r="T279" s="33"/>
      <c r="U279" s="29">
        <f>H279+I279+J279+N279+O279</f>
        <v>4194000</v>
      </c>
      <c r="V279" s="65"/>
      <c r="W279" s="66"/>
      <c r="X279" s="66"/>
      <c r="Y279" s="65"/>
    </row>
    <row r="280" spans="1:25">
      <c r="A280" s="19" t="s">
        <v>151</v>
      </c>
      <c r="B280" s="19"/>
      <c r="C280" s="19"/>
      <c r="D280" s="19"/>
      <c r="E280" s="19"/>
      <c r="F280" s="19"/>
      <c r="G280" s="19"/>
      <c r="H280" s="25"/>
      <c r="I280" s="25"/>
      <c r="J280" s="43">
        <v>10000</v>
      </c>
      <c r="K280" s="19"/>
      <c r="L280" s="19"/>
      <c r="M280" s="19"/>
      <c r="N280" s="25"/>
      <c r="O280" s="25"/>
      <c r="P280" s="19"/>
      <c r="Q280" s="25"/>
      <c r="R280" s="25"/>
      <c r="S280" s="25"/>
      <c r="T280" s="25"/>
      <c r="U280" s="44">
        <f t="shared" ref="U280:U288" si="22">H280+I280+J280+N280+O280</f>
        <v>10000</v>
      </c>
      <c r="V280" s="67"/>
      <c r="W280" s="67">
        <v>60000</v>
      </c>
      <c r="X280" s="67"/>
      <c r="Y280" s="65"/>
    </row>
    <row r="281" spans="1:25">
      <c r="A281" s="4" t="s">
        <v>111</v>
      </c>
      <c r="B281" s="4"/>
      <c r="C281" s="4"/>
      <c r="D281" s="4"/>
      <c r="E281" s="4"/>
      <c r="F281" s="4"/>
      <c r="G281" s="4"/>
      <c r="H281" s="4"/>
      <c r="I281" s="46">
        <v>240000</v>
      </c>
      <c r="J281" s="19">
        <f t="shared" ref="J281:J288" si="23">W281/2</f>
        <v>586800</v>
      </c>
      <c r="K281" s="4"/>
      <c r="L281" s="4"/>
      <c r="M281" s="4"/>
      <c r="N281" s="4"/>
      <c r="O281" s="8"/>
      <c r="P281" s="4"/>
      <c r="Q281" s="4"/>
      <c r="R281" s="4"/>
      <c r="S281" s="4"/>
      <c r="T281" s="4"/>
      <c r="U281" s="45">
        <f t="shared" si="22"/>
        <v>826800</v>
      </c>
      <c r="V281" s="67">
        <v>384000</v>
      </c>
      <c r="W281" s="67">
        <f>1153600+20000</f>
        <v>1173600</v>
      </c>
      <c r="X281" s="67"/>
      <c r="Y281" s="65"/>
    </row>
    <row r="282" spans="1:25">
      <c r="A282" s="4" t="s">
        <v>112</v>
      </c>
      <c r="B282" s="4"/>
      <c r="C282" s="4"/>
      <c r="D282" s="4"/>
      <c r="E282" s="4"/>
      <c r="F282" s="4"/>
      <c r="G282" s="4"/>
      <c r="H282" s="4"/>
      <c r="I282" s="46">
        <v>240000</v>
      </c>
      <c r="J282" s="19">
        <f t="shared" si="23"/>
        <v>346000</v>
      </c>
      <c r="K282" s="4"/>
      <c r="L282" s="4"/>
      <c r="M282" s="4"/>
      <c r="N282" s="4"/>
      <c r="O282" s="8"/>
      <c r="P282" s="4"/>
      <c r="Q282" s="4"/>
      <c r="R282" s="4"/>
      <c r="S282" s="4"/>
      <c r="T282" s="4"/>
      <c r="U282" s="45">
        <f t="shared" si="22"/>
        <v>586000</v>
      </c>
      <c r="V282" s="67">
        <v>576000</v>
      </c>
      <c r="W282" s="67">
        <f>672000+20000</f>
        <v>692000</v>
      </c>
      <c r="X282" s="67"/>
      <c r="Y282" s="65"/>
    </row>
    <row r="283" spans="1:25">
      <c r="A283" s="4" t="s">
        <v>141</v>
      </c>
      <c r="B283" s="4"/>
      <c r="C283" s="4"/>
      <c r="D283" s="4"/>
      <c r="E283" s="4"/>
      <c r="F283" s="4"/>
      <c r="G283" s="4"/>
      <c r="H283" s="4"/>
      <c r="I283" s="46">
        <v>168000</v>
      </c>
      <c r="J283" s="19">
        <f t="shared" si="23"/>
        <v>452400</v>
      </c>
      <c r="K283" s="4"/>
      <c r="L283" s="4"/>
      <c r="M283" s="4"/>
      <c r="N283" s="4"/>
      <c r="O283" s="8"/>
      <c r="P283" s="4"/>
      <c r="Q283" s="4"/>
      <c r="R283" s="4"/>
      <c r="S283" s="4"/>
      <c r="T283" s="4"/>
      <c r="U283" s="45">
        <f t="shared" si="22"/>
        <v>620400</v>
      </c>
      <c r="V283" s="67">
        <v>288000</v>
      </c>
      <c r="W283" s="67">
        <f>884800+20000</f>
        <v>904800</v>
      </c>
      <c r="X283" s="67"/>
      <c r="Y283" s="65"/>
    </row>
    <row r="284" spans="1:25">
      <c r="A284" s="4" t="s">
        <v>113</v>
      </c>
      <c r="B284" s="4"/>
      <c r="C284" s="4"/>
      <c r="D284" s="4"/>
      <c r="E284" s="4"/>
      <c r="F284" s="4"/>
      <c r="G284" s="4"/>
      <c r="H284" s="4"/>
      <c r="I284" s="46">
        <v>96000</v>
      </c>
      <c r="J284" s="19">
        <f t="shared" si="23"/>
        <v>351600</v>
      </c>
      <c r="K284" s="4"/>
      <c r="L284" s="4"/>
      <c r="M284" s="4"/>
      <c r="N284" s="4"/>
      <c r="O284" s="8"/>
      <c r="P284" s="4"/>
      <c r="Q284" s="4"/>
      <c r="R284" s="4"/>
      <c r="S284" s="4"/>
      <c r="T284" s="4"/>
      <c r="U284" s="45">
        <f t="shared" si="22"/>
        <v>447600</v>
      </c>
      <c r="V284" s="67">
        <v>288000</v>
      </c>
      <c r="W284" s="67">
        <f>683200+20000</f>
        <v>703200</v>
      </c>
      <c r="X284" s="67"/>
      <c r="Y284" s="65"/>
    </row>
    <row r="285" spans="1:25">
      <c r="A285" s="4" t="s">
        <v>114</v>
      </c>
      <c r="B285" s="4"/>
      <c r="C285" s="4"/>
      <c r="D285" s="4"/>
      <c r="E285" s="4"/>
      <c r="F285" s="4"/>
      <c r="G285" s="4"/>
      <c r="H285" s="4"/>
      <c r="I285" s="46">
        <v>120000</v>
      </c>
      <c r="J285" s="19">
        <f t="shared" si="23"/>
        <v>458000</v>
      </c>
      <c r="K285" s="4"/>
      <c r="L285" s="4"/>
      <c r="M285" s="4"/>
      <c r="N285" s="4"/>
      <c r="O285" s="8"/>
      <c r="P285" s="4"/>
      <c r="Q285" s="4"/>
      <c r="R285" s="4"/>
      <c r="S285" s="4"/>
      <c r="T285" s="4"/>
      <c r="U285" s="45">
        <f t="shared" si="22"/>
        <v>578000</v>
      </c>
      <c r="V285" s="67">
        <v>288000</v>
      </c>
      <c r="W285" s="67">
        <f>896000+20000</f>
        <v>916000</v>
      </c>
      <c r="X285" s="67"/>
      <c r="Y285" s="65"/>
    </row>
    <row r="286" spans="1:25">
      <c r="A286" s="4" t="s">
        <v>115</v>
      </c>
      <c r="B286" s="4"/>
      <c r="C286" s="4"/>
      <c r="D286" s="4"/>
      <c r="E286" s="4"/>
      <c r="F286" s="4"/>
      <c r="G286" s="4"/>
      <c r="H286" s="4"/>
      <c r="I286" s="46">
        <v>24000</v>
      </c>
      <c r="J286" s="19">
        <f t="shared" si="23"/>
        <v>138800</v>
      </c>
      <c r="K286" s="4"/>
      <c r="L286" s="4"/>
      <c r="M286" s="4"/>
      <c r="N286" s="4"/>
      <c r="O286" s="8"/>
      <c r="P286" s="4"/>
      <c r="Q286" s="4"/>
      <c r="R286" s="4"/>
      <c r="S286" s="4"/>
      <c r="T286" s="4"/>
      <c r="U286" s="45">
        <f t="shared" si="22"/>
        <v>162800</v>
      </c>
      <c r="V286" s="67">
        <v>144000</v>
      </c>
      <c r="W286" s="67">
        <f>257600+20000</f>
        <v>277600</v>
      </c>
      <c r="X286" s="67"/>
      <c r="Y286" s="65"/>
    </row>
    <row r="287" spans="1:25">
      <c r="A287" s="4" t="s">
        <v>116</v>
      </c>
      <c r="B287" s="4"/>
      <c r="C287" s="4"/>
      <c r="D287" s="4"/>
      <c r="E287" s="4"/>
      <c r="F287" s="4"/>
      <c r="G287" s="4"/>
      <c r="H287" s="4"/>
      <c r="I287" s="46">
        <v>120000</v>
      </c>
      <c r="J287" s="19">
        <f t="shared" si="23"/>
        <v>150000</v>
      </c>
      <c r="K287" s="4"/>
      <c r="L287" s="4"/>
      <c r="M287" s="4"/>
      <c r="N287" s="4"/>
      <c r="O287" s="8"/>
      <c r="P287" s="4"/>
      <c r="Q287" s="4"/>
      <c r="R287" s="4"/>
      <c r="S287" s="4"/>
      <c r="T287" s="4"/>
      <c r="U287" s="45">
        <f t="shared" si="22"/>
        <v>270000</v>
      </c>
      <c r="V287" s="67">
        <v>192000</v>
      </c>
      <c r="W287" s="67">
        <f>280000+20000</f>
        <v>300000</v>
      </c>
      <c r="X287" s="67"/>
      <c r="Y287" s="65"/>
    </row>
    <row r="288" spans="1:25">
      <c r="A288" s="4" t="s">
        <v>117</v>
      </c>
      <c r="B288" s="4"/>
      <c r="C288" s="4"/>
      <c r="D288" s="4"/>
      <c r="E288" s="4"/>
      <c r="F288" s="4"/>
      <c r="G288" s="4"/>
      <c r="H288" s="4"/>
      <c r="I288" s="46">
        <v>240000</v>
      </c>
      <c r="J288" s="19">
        <f t="shared" si="23"/>
        <v>452400</v>
      </c>
      <c r="K288" s="4"/>
      <c r="L288" s="4"/>
      <c r="M288" s="4"/>
      <c r="N288" s="4"/>
      <c r="O288" s="8"/>
      <c r="P288" s="4"/>
      <c r="Q288" s="4"/>
      <c r="R288" s="4"/>
      <c r="S288" s="4"/>
      <c r="T288" s="4"/>
      <c r="U288" s="45">
        <f t="shared" si="22"/>
        <v>692400</v>
      </c>
      <c r="V288" s="67">
        <v>528000</v>
      </c>
      <c r="W288" s="67">
        <f>884800+20000</f>
        <v>904800</v>
      </c>
      <c r="X288" s="67"/>
      <c r="Y288" s="65"/>
    </row>
    <row r="289" spans="1:25">
      <c r="J289" s="5"/>
      <c r="N289" s="10"/>
      <c r="O289" s="10"/>
      <c r="U289" s="10"/>
      <c r="V289" s="65"/>
      <c r="W289" s="65"/>
      <c r="X289" s="65"/>
      <c r="Y289" s="65"/>
    </row>
    <row r="290" spans="1:25" ht="21.75">
      <c r="A290" s="37" t="s">
        <v>168</v>
      </c>
      <c r="B290" s="37"/>
      <c r="C290" s="37"/>
      <c r="D290" s="37"/>
      <c r="E290" s="37"/>
      <c r="F290" s="37"/>
      <c r="G290" s="37"/>
      <c r="H290" s="51"/>
      <c r="I290" s="37"/>
      <c r="J290" s="37"/>
      <c r="K290" s="37"/>
      <c r="L290" s="37"/>
      <c r="M290" s="37"/>
      <c r="N290" s="51"/>
      <c r="O290" s="37"/>
      <c r="P290" s="37"/>
      <c r="Q290" s="37"/>
      <c r="R290" s="37"/>
      <c r="S290" s="37"/>
      <c r="T290" s="37"/>
      <c r="U290" s="49"/>
      <c r="V290" s="65"/>
      <c r="W290" s="65"/>
      <c r="X290" s="65"/>
      <c r="Y290" s="65"/>
    </row>
    <row r="291" spans="1:25" ht="16.5">
      <c r="A291" s="59" t="s">
        <v>165</v>
      </c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65"/>
      <c r="W291" s="65"/>
      <c r="X291" s="65"/>
      <c r="Y291" s="65"/>
    </row>
    <row r="292" spans="1:25" ht="16.5">
      <c r="A292" s="59" t="s">
        <v>162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65"/>
      <c r="W292" s="65"/>
      <c r="X292" s="65"/>
      <c r="Y292" s="65"/>
    </row>
    <row r="293" spans="1:25" ht="16.5">
      <c r="A293" s="59" t="s">
        <v>166</v>
      </c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65"/>
      <c r="W293" s="65"/>
      <c r="X293" s="65"/>
      <c r="Y293" s="65"/>
    </row>
    <row r="294" spans="1:25" ht="16.5">
      <c r="A294" s="59" t="s">
        <v>163</v>
      </c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65"/>
      <c r="W294" s="65"/>
      <c r="X294" s="65"/>
      <c r="Y294" s="65"/>
    </row>
    <row r="295" spans="1:25" ht="16.5">
      <c r="A295" s="59" t="s">
        <v>167</v>
      </c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65"/>
      <c r="W295" s="65"/>
      <c r="X295" s="65"/>
      <c r="Y295" s="65"/>
    </row>
    <row r="296" spans="1:25" ht="16.5">
      <c r="A296" s="59" t="s">
        <v>164</v>
      </c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65"/>
      <c r="W296" s="65"/>
      <c r="X296" s="65"/>
      <c r="Y296" s="65"/>
    </row>
    <row r="297" spans="1:25" ht="16.5">
      <c r="A297" s="59" t="s">
        <v>183</v>
      </c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65"/>
      <c r="W297" s="65"/>
      <c r="X297" s="65"/>
      <c r="Y297" s="65"/>
    </row>
    <row r="298" spans="1:25" ht="16.5">
      <c r="A298" s="59" t="s">
        <v>184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65"/>
      <c r="W298" s="65"/>
      <c r="X298" s="65"/>
      <c r="Y298" s="65"/>
    </row>
    <row r="299" spans="1:25" ht="16.5">
      <c r="A299" s="59" t="s">
        <v>173</v>
      </c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65"/>
      <c r="W299" s="65"/>
      <c r="X299" s="65"/>
      <c r="Y299" s="65"/>
    </row>
    <row r="300" spans="1:25" ht="16.5">
      <c r="A300" s="59" t="s">
        <v>177</v>
      </c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65"/>
      <c r="W300" s="65"/>
      <c r="X300" s="65"/>
      <c r="Y300" s="65"/>
    </row>
    <row r="301" spans="1:25" ht="16.5">
      <c r="A301" s="59" t="s">
        <v>176</v>
      </c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65"/>
      <c r="W301" s="65"/>
      <c r="X301" s="65"/>
      <c r="Y301" s="65"/>
    </row>
    <row r="302" spans="1:25">
      <c r="V302" s="65"/>
      <c r="W302" s="65"/>
      <c r="X302" s="65"/>
      <c r="Y302" s="65"/>
    </row>
    <row r="303" spans="1:25">
      <c r="V303" s="65"/>
      <c r="W303" s="65"/>
      <c r="X303" s="65"/>
      <c r="Y303" s="65"/>
    </row>
    <row r="304" spans="1:25">
      <c r="V304" s="65"/>
      <c r="W304" s="65"/>
      <c r="X304" s="65"/>
      <c r="Y304" s="65"/>
    </row>
    <row r="305" spans="1:25">
      <c r="V305" s="65"/>
      <c r="W305" s="65"/>
      <c r="X305" s="65"/>
      <c r="Y305" s="65"/>
    </row>
    <row r="306" spans="1:25">
      <c r="V306" s="65"/>
      <c r="W306" s="65"/>
      <c r="X306" s="65"/>
      <c r="Y306" s="65"/>
    </row>
    <row r="307" spans="1:25">
      <c r="V307" s="65"/>
      <c r="W307" s="65"/>
      <c r="X307" s="65"/>
      <c r="Y307" s="65"/>
    </row>
    <row r="308" spans="1:25">
      <c r="V308" s="65"/>
      <c r="W308" s="65"/>
      <c r="X308" s="65"/>
      <c r="Y308" s="65"/>
    </row>
    <row r="309" spans="1:25">
      <c r="V309" s="65"/>
      <c r="W309" s="65"/>
      <c r="X309" s="65"/>
      <c r="Y309" s="65"/>
    </row>
    <row r="310" spans="1:25">
      <c r="V310" s="65"/>
      <c r="W310" s="65"/>
      <c r="X310" s="65"/>
      <c r="Y310" s="65"/>
    </row>
    <row r="311" spans="1:25">
      <c r="A311" s="6" t="s">
        <v>9</v>
      </c>
      <c r="V311" s="65"/>
      <c r="W311" s="65"/>
      <c r="X311" s="65"/>
      <c r="Y311" s="65"/>
    </row>
    <row r="312" spans="1:25">
      <c r="A312" s="16" t="s">
        <v>0</v>
      </c>
      <c r="B312" s="14" t="s">
        <v>46</v>
      </c>
      <c r="C312" s="14" t="s">
        <v>26</v>
      </c>
      <c r="D312" s="14" t="s">
        <v>46</v>
      </c>
      <c r="E312" s="14" t="s">
        <v>28</v>
      </c>
      <c r="F312" s="14" t="s">
        <v>43</v>
      </c>
      <c r="G312" s="14" t="s">
        <v>43</v>
      </c>
      <c r="H312" s="14" t="s">
        <v>14</v>
      </c>
      <c r="I312" s="14" t="s">
        <v>138</v>
      </c>
      <c r="J312" s="14" t="s">
        <v>30</v>
      </c>
      <c r="K312" s="14" t="s">
        <v>135</v>
      </c>
      <c r="L312" s="14" t="s">
        <v>13</v>
      </c>
      <c r="M312" s="14" t="s">
        <v>13</v>
      </c>
      <c r="N312" s="14" t="s">
        <v>31</v>
      </c>
      <c r="O312" s="14" t="s">
        <v>33</v>
      </c>
      <c r="P312" s="14" t="s">
        <v>33</v>
      </c>
      <c r="Q312" s="14" t="s">
        <v>145</v>
      </c>
      <c r="R312" s="14" t="s">
        <v>35</v>
      </c>
      <c r="S312" s="38" t="s">
        <v>37</v>
      </c>
      <c r="T312" s="14" t="s">
        <v>39</v>
      </c>
      <c r="U312" s="14" t="s">
        <v>41</v>
      </c>
      <c r="V312" s="65"/>
      <c r="W312" s="64"/>
      <c r="X312" s="64"/>
      <c r="Y312" s="65"/>
    </row>
    <row r="313" spans="1:25" ht="13.5" thickBot="1">
      <c r="A313" s="17"/>
      <c r="B313" s="18" t="s">
        <v>48</v>
      </c>
      <c r="C313" s="18" t="s">
        <v>27</v>
      </c>
      <c r="D313" s="18" t="s">
        <v>47</v>
      </c>
      <c r="E313" s="18" t="s">
        <v>29</v>
      </c>
      <c r="F313" s="18" t="s">
        <v>44</v>
      </c>
      <c r="G313" s="18" t="s">
        <v>45</v>
      </c>
      <c r="H313" s="23" t="s">
        <v>137</v>
      </c>
      <c r="I313" s="18" t="s">
        <v>139</v>
      </c>
      <c r="J313" s="18" t="s">
        <v>146</v>
      </c>
      <c r="K313" s="18" t="s">
        <v>136</v>
      </c>
      <c r="L313" s="18" t="s">
        <v>134</v>
      </c>
      <c r="M313" s="18" t="s">
        <v>161</v>
      </c>
      <c r="N313" s="18" t="s">
        <v>32</v>
      </c>
      <c r="O313" s="18" t="s">
        <v>34</v>
      </c>
      <c r="P313" s="18" t="s">
        <v>133</v>
      </c>
      <c r="Q313" s="48" t="s">
        <v>144</v>
      </c>
      <c r="R313" s="18" t="s">
        <v>36</v>
      </c>
      <c r="S313" s="39" t="s">
        <v>38</v>
      </c>
      <c r="T313" s="18" t="s">
        <v>40</v>
      </c>
      <c r="U313" s="18" t="s">
        <v>42</v>
      </c>
      <c r="V313" s="65"/>
      <c r="W313" s="64"/>
      <c r="X313" s="64"/>
      <c r="Y313" s="65"/>
    </row>
    <row r="314" spans="1:25" ht="13.5" thickBot="1">
      <c r="A314" s="26" t="s">
        <v>24</v>
      </c>
      <c r="B314" s="27"/>
      <c r="C314" s="27"/>
      <c r="D314" s="27"/>
      <c r="E314" s="27"/>
      <c r="F314" s="27"/>
      <c r="G314" s="27"/>
      <c r="H314" s="29"/>
      <c r="I314" s="29">
        <f>I316+I317+I318+I319+I320+I321+I322</f>
        <v>888000</v>
      </c>
      <c r="J314" s="29">
        <f>J315+J316+J317+J318+J319+J320+J321+J322</f>
        <v>3350400</v>
      </c>
      <c r="K314" s="27"/>
      <c r="L314" s="27"/>
      <c r="M314" s="27"/>
      <c r="N314" s="29"/>
      <c r="O314" s="29"/>
      <c r="P314" s="27"/>
      <c r="Q314" s="33"/>
      <c r="R314" s="27"/>
      <c r="S314" s="27"/>
      <c r="T314" s="27"/>
      <c r="U314" s="29">
        <f>H314+I314+J314+N314+O314</f>
        <v>4238400</v>
      </c>
      <c r="V314" s="65"/>
      <c r="W314" s="66"/>
      <c r="X314" s="66"/>
      <c r="Y314" s="65"/>
    </row>
    <row r="315" spans="1:25">
      <c r="A315" s="19" t="s">
        <v>9</v>
      </c>
      <c r="B315" s="19"/>
      <c r="C315" s="19"/>
      <c r="D315" s="19"/>
      <c r="E315" s="19"/>
      <c r="F315" s="19"/>
      <c r="G315" s="19"/>
      <c r="H315" s="25"/>
      <c r="I315" s="32"/>
      <c r="J315" s="43">
        <v>10000</v>
      </c>
      <c r="K315" s="19"/>
      <c r="L315" s="19"/>
      <c r="M315" s="19"/>
      <c r="N315" s="25"/>
      <c r="O315" s="25"/>
      <c r="P315" s="19"/>
      <c r="Q315" s="25"/>
      <c r="R315" s="19"/>
      <c r="S315" s="19"/>
      <c r="T315" s="19"/>
      <c r="U315" s="44">
        <f t="shared" ref="U315:U322" si="24">H315+I315+J315+N315+O315</f>
        <v>10000</v>
      </c>
      <c r="V315" s="66"/>
      <c r="W315" s="67">
        <v>60000</v>
      </c>
      <c r="X315" s="67"/>
      <c r="Y315" s="65"/>
    </row>
    <row r="316" spans="1:25">
      <c r="A316" s="4" t="s">
        <v>118</v>
      </c>
      <c r="B316" s="4"/>
      <c r="C316" s="4"/>
      <c r="D316" s="4"/>
      <c r="E316" s="4"/>
      <c r="F316" s="4"/>
      <c r="G316" s="4"/>
      <c r="H316" s="4"/>
      <c r="I316" s="46">
        <f>V316/2</f>
        <v>168000</v>
      </c>
      <c r="J316" s="19">
        <f t="shared" ref="J316:J322" si="25">W316/2</f>
        <v>351600</v>
      </c>
      <c r="K316" s="4"/>
      <c r="L316" s="4"/>
      <c r="M316" s="4"/>
      <c r="N316" s="4"/>
      <c r="O316" s="8"/>
      <c r="P316" s="4"/>
      <c r="Q316" s="4"/>
      <c r="R316" s="4"/>
      <c r="S316" s="4"/>
      <c r="T316" s="4"/>
      <c r="U316" s="45">
        <f t="shared" si="24"/>
        <v>519600</v>
      </c>
      <c r="V316" s="67">
        <v>336000</v>
      </c>
      <c r="W316" s="67">
        <f>683200+20000</f>
        <v>703200</v>
      </c>
      <c r="X316" s="67"/>
      <c r="Y316" s="65"/>
    </row>
    <row r="317" spans="1:25">
      <c r="A317" s="4" t="s">
        <v>119</v>
      </c>
      <c r="B317" s="4"/>
      <c r="C317" s="4"/>
      <c r="D317" s="4"/>
      <c r="E317" s="4"/>
      <c r="F317" s="4"/>
      <c r="G317" s="4"/>
      <c r="H317" s="4"/>
      <c r="I317" s="46">
        <f t="shared" ref="I317:I321" si="26">V317/2</f>
        <v>72000</v>
      </c>
      <c r="J317" s="19">
        <f t="shared" si="25"/>
        <v>441200</v>
      </c>
      <c r="K317" s="4"/>
      <c r="L317" s="4"/>
      <c r="M317" s="4"/>
      <c r="N317" s="4"/>
      <c r="O317" s="8"/>
      <c r="P317" s="4"/>
      <c r="Q317" s="4"/>
      <c r="R317" s="4"/>
      <c r="S317" s="4"/>
      <c r="T317" s="4"/>
      <c r="U317" s="45">
        <f t="shared" si="24"/>
        <v>513200</v>
      </c>
      <c r="V317" s="67">
        <v>144000</v>
      </c>
      <c r="W317" s="67">
        <f>862400+20000</f>
        <v>882400</v>
      </c>
      <c r="X317" s="67"/>
      <c r="Y317" s="65"/>
    </row>
    <row r="318" spans="1:25">
      <c r="A318" s="4" t="s">
        <v>120</v>
      </c>
      <c r="B318" s="4"/>
      <c r="C318" s="4"/>
      <c r="D318" s="4"/>
      <c r="E318" s="4"/>
      <c r="F318" s="4"/>
      <c r="G318" s="4"/>
      <c r="H318" s="4"/>
      <c r="I318" s="46">
        <v>192000</v>
      </c>
      <c r="J318" s="19">
        <f t="shared" si="25"/>
        <v>861200</v>
      </c>
      <c r="K318" s="4"/>
      <c r="L318" s="4"/>
      <c r="M318" s="4"/>
      <c r="N318" s="4"/>
      <c r="O318" s="8"/>
      <c r="P318" s="4"/>
      <c r="Q318" s="4"/>
      <c r="R318" s="4"/>
      <c r="S318" s="4"/>
      <c r="T318" s="4"/>
      <c r="U318" s="45">
        <f t="shared" si="24"/>
        <v>1053200</v>
      </c>
      <c r="V318" s="67">
        <v>336000</v>
      </c>
      <c r="W318" s="67">
        <f>1702400+20000</f>
        <v>1722400</v>
      </c>
      <c r="X318" s="67"/>
      <c r="Y318" s="65"/>
    </row>
    <row r="319" spans="1:25">
      <c r="A319" s="4" t="s">
        <v>121</v>
      </c>
      <c r="B319" s="4"/>
      <c r="C319" s="4"/>
      <c r="D319" s="4"/>
      <c r="E319" s="4"/>
      <c r="F319" s="4"/>
      <c r="G319" s="4"/>
      <c r="H319" s="4"/>
      <c r="I319" s="46">
        <v>96000</v>
      </c>
      <c r="J319" s="19">
        <f t="shared" si="25"/>
        <v>340400</v>
      </c>
      <c r="K319" s="4"/>
      <c r="L319" s="4"/>
      <c r="M319" s="4"/>
      <c r="N319" s="4"/>
      <c r="O319" s="8"/>
      <c r="P319" s="4"/>
      <c r="Q319" s="4"/>
      <c r="R319" s="4"/>
      <c r="S319" s="4"/>
      <c r="T319" s="4"/>
      <c r="U319" s="45">
        <f t="shared" si="24"/>
        <v>436400</v>
      </c>
      <c r="V319" s="67">
        <v>144000</v>
      </c>
      <c r="W319" s="67">
        <f>660800+20000</f>
        <v>680800</v>
      </c>
      <c r="X319" s="67"/>
      <c r="Y319" s="65"/>
    </row>
    <row r="320" spans="1:25">
      <c r="A320" s="4" t="s">
        <v>122</v>
      </c>
      <c r="B320" s="4"/>
      <c r="C320" s="4"/>
      <c r="D320" s="4"/>
      <c r="E320" s="4"/>
      <c r="F320" s="4"/>
      <c r="G320" s="4"/>
      <c r="H320" s="4"/>
      <c r="I320" s="46">
        <v>144000</v>
      </c>
      <c r="J320" s="19">
        <f t="shared" si="25"/>
        <v>318000</v>
      </c>
      <c r="K320" s="4"/>
      <c r="L320" s="4"/>
      <c r="M320" s="4"/>
      <c r="N320" s="4"/>
      <c r="O320" s="8"/>
      <c r="P320" s="4"/>
      <c r="Q320" s="4"/>
      <c r="R320" s="4"/>
      <c r="S320" s="4"/>
      <c r="T320" s="4"/>
      <c r="U320" s="45">
        <f t="shared" si="24"/>
        <v>462000</v>
      </c>
      <c r="V320" s="67">
        <v>384000</v>
      </c>
      <c r="W320" s="67">
        <f>616000+20000</f>
        <v>636000</v>
      </c>
      <c r="X320" s="67"/>
      <c r="Y320" s="65"/>
    </row>
    <row r="321" spans="1:25">
      <c r="A321" s="4" t="s">
        <v>123</v>
      </c>
      <c r="B321" s="4"/>
      <c r="C321" s="4"/>
      <c r="D321" s="4"/>
      <c r="E321" s="4"/>
      <c r="F321" s="4"/>
      <c r="G321" s="4"/>
      <c r="H321" s="4"/>
      <c r="I321" s="46">
        <f t="shared" si="26"/>
        <v>24000</v>
      </c>
      <c r="J321" s="19">
        <f t="shared" si="25"/>
        <v>250800</v>
      </c>
      <c r="K321" s="4"/>
      <c r="L321" s="4"/>
      <c r="M321" s="4"/>
      <c r="N321" s="4"/>
      <c r="O321" s="8"/>
      <c r="P321" s="4"/>
      <c r="Q321" s="4"/>
      <c r="R321" s="4"/>
      <c r="S321" s="4"/>
      <c r="T321" s="4"/>
      <c r="U321" s="45">
        <f t="shared" si="24"/>
        <v>274800</v>
      </c>
      <c r="V321" s="67">
        <v>48000</v>
      </c>
      <c r="W321" s="67">
        <f>481600+20000</f>
        <v>501600</v>
      </c>
      <c r="X321" s="67"/>
      <c r="Y321" s="65"/>
    </row>
    <row r="322" spans="1:25">
      <c r="A322" s="4" t="s">
        <v>124</v>
      </c>
      <c r="B322" s="4"/>
      <c r="C322" s="4"/>
      <c r="D322" s="4"/>
      <c r="E322" s="4"/>
      <c r="F322" s="4"/>
      <c r="G322" s="4"/>
      <c r="H322" s="4"/>
      <c r="I322" s="46">
        <v>192000</v>
      </c>
      <c r="J322" s="19">
        <f t="shared" si="25"/>
        <v>777200</v>
      </c>
      <c r="K322" s="4"/>
      <c r="L322" s="4"/>
      <c r="M322" s="4"/>
      <c r="N322" s="4"/>
      <c r="O322" s="8"/>
      <c r="P322" s="4"/>
      <c r="Q322" s="4"/>
      <c r="R322" s="4"/>
      <c r="S322" s="4"/>
      <c r="T322" s="4"/>
      <c r="U322" s="45">
        <f t="shared" si="24"/>
        <v>969200</v>
      </c>
      <c r="V322" s="67">
        <v>480000</v>
      </c>
      <c r="W322" s="67">
        <f>1534400+20000</f>
        <v>1554400</v>
      </c>
      <c r="X322" s="67"/>
      <c r="Y322" s="65"/>
    </row>
    <row r="323" spans="1:25">
      <c r="J323" s="5"/>
      <c r="N323" s="12"/>
      <c r="O323" s="10"/>
      <c r="U323" s="10"/>
      <c r="V323" s="65"/>
      <c r="W323" s="65"/>
      <c r="X323" s="65"/>
      <c r="Y323" s="65"/>
    </row>
    <row r="324" spans="1:25" ht="21.75">
      <c r="A324" s="37" t="s">
        <v>168</v>
      </c>
      <c r="B324" s="37"/>
      <c r="C324" s="37"/>
      <c r="D324" s="37"/>
      <c r="E324" s="37"/>
      <c r="F324" s="37"/>
      <c r="G324" s="37"/>
      <c r="H324" s="51"/>
      <c r="I324" s="37"/>
      <c r="J324" s="37"/>
      <c r="K324" s="37"/>
      <c r="L324" s="37"/>
      <c r="M324" s="37"/>
      <c r="N324" s="51"/>
      <c r="O324" s="37"/>
      <c r="P324" s="37"/>
      <c r="Q324" s="37"/>
      <c r="R324" s="37"/>
      <c r="S324" s="37"/>
      <c r="T324" s="37"/>
      <c r="U324" s="49"/>
      <c r="V324" s="65"/>
      <c r="W324" s="65"/>
      <c r="X324" s="65"/>
      <c r="Y324" s="65"/>
    </row>
    <row r="325" spans="1:25" ht="16.5">
      <c r="A325" s="59" t="s">
        <v>165</v>
      </c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65"/>
      <c r="W325" s="65"/>
      <c r="X325" s="65"/>
      <c r="Y325" s="65"/>
    </row>
    <row r="326" spans="1:25" ht="16.5">
      <c r="A326" s="59" t="s">
        <v>162</v>
      </c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65"/>
      <c r="W326" s="65"/>
      <c r="X326" s="65"/>
      <c r="Y326" s="65"/>
    </row>
    <row r="327" spans="1:25" ht="16.5">
      <c r="A327" s="59" t="s">
        <v>166</v>
      </c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65"/>
      <c r="W327" s="65"/>
      <c r="X327" s="65"/>
      <c r="Y327" s="65"/>
    </row>
    <row r="328" spans="1:25" ht="16.5">
      <c r="A328" s="59" t="s">
        <v>163</v>
      </c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65"/>
      <c r="W328" s="65"/>
      <c r="X328" s="65"/>
      <c r="Y328" s="65"/>
    </row>
    <row r="329" spans="1:25" ht="16.5">
      <c r="A329" s="59" t="s">
        <v>167</v>
      </c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65"/>
      <c r="W329" s="65"/>
      <c r="X329" s="65"/>
      <c r="Y329" s="65"/>
    </row>
    <row r="330" spans="1:25" ht="16.5">
      <c r="A330" s="59" t="s">
        <v>164</v>
      </c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65"/>
      <c r="W330" s="65"/>
      <c r="X330" s="65"/>
      <c r="Y330" s="65"/>
    </row>
    <row r="331" spans="1:25" ht="16.5">
      <c r="A331" s="59" t="s">
        <v>183</v>
      </c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65"/>
      <c r="W331" s="65"/>
      <c r="X331" s="65"/>
      <c r="Y331" s="65"/>
    </row>
    <row r="332" spans="1:25" ht="16.5">
      <c r="A332" s="59" t="s">
        <v>184</v>
      </c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65"/>
      <c r="W332" s="65"/>
      <c r="X332" s="65"/>
      <c r="Y332" s="65"/>
    </row>
    <row r="333" spans="1:25" ht="16.5">
      <c r="A333" s="59" t="s">
        <v>173</v>
      </c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65"/>
      <c r="W333" s="65"/>
      <c r="X333" s="65"/>
      <c r="Y333" s="65"/>
    </row>
    <row r="334" spans="1:25" ht="16.5">
      <c r="A334" s="59" t="s">
        <v>177</v>
      </c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65"/>
      <c r="W334" s="65"/>
      <c r="X334" s="65"/>
      <c r="Y334" s="65"/>
    </row>
    <row r="335" spans="1:25" ht="16.5">
      <c r="A335" s="59" t="s">
        <v>176</v>
      </c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65"/>
      <c r="W335" s="65"/>
      <c r="X335" s="65"/>
      <c r="Y335" s="65"/>
    </row>
    <row r="336" spans="1:25">
      <c r="V336" s="65"/>
      <c r="W336" s="65"/>
      <c r="X336" s="65"/>
      <c r="Y336" s="65"/>
    </row>
    <row r="337" spans="1:25">
      <c r="V337" s="65"/>
      <c r="W337" s="65"/>
      <c r="X337" s="65"/>
      <c r="Y337" s="65"/>
    </row>
    <row r="338" spans="1:25">
      <c r="V338" s="65"/>
      <c r="W338" s="65"/>
      <c r="X338" s="65"/>
      <c r="Y338" s="65"/>
    </row>
    <row r="339" spans="1:25">
      <c r="V339" s="65"/>
      <c r="W339" s="65"/>
      <c r="X339" s="65"/>
      <c r="Y339" s="65"/>
    </row>
    <row r="340" spans="1:25">
      <c r="V340" s="65"/>
      <c r="W340" s="65"/>
      <c r="X340" s="65"/>
      <c r="Y340" s="65"/>
    </row>
    <row r="341" spans="1:25">
      <c r="V341" s="65"/>
      <c r="W341" s="65"/>
      <c r="X341" s="65"/>
      <c r="Y341" s="65"/>
    </row>
    <row r="342" spans="1:25">
      <c r="V342" s="65"/>
      <c r="W342" s="65"/>
      <c r="X342" s="65"/>
      <c r="Y342" s="65"/>
    </row>
    <row r="343" spans="1:25">
      <c r="V343" s="65"/>
      <c r="W343" s="65"/>
      <c r="X343" s="65"/>
      <c r="Y343" s="65"/>
    </row>
    <row r="344" spans="1:25">
      <c r="V344" s="65"/>
      <c r="W344" s="65"/>
      <c r="X344" s="65"/>
      <c r="Y344" s="65"/>
    </row>
    <row r="345" spans="1:25">
      <c r="V345" s="65"/>
      <c r="W345" s="65"/>
      <c r="X345" s="65"/>
      <c r="Y345" s="65"/>
    </row>
    <row r="346" spans="1:25">
      <c r="A346" s="6" t="s">
        <v>10</v>
      </c>
      <c r="V346" s="65"/>
      <c r="W346" s="65"/>
      <c r="X346" s="65"/>
      <c r="Y346" s="65"/>
    </row>
    <row r="347" spans="1:25">
      <c r="A347" s="16" t="s">
        <v>0</v>
      </c>
      <c r="B347" s="14" t="s">
        <v>46</v>
      </c>
      <c r="C347" s="14" t="s">
        <v>26</v>
      </c>
      <c r="D347" s="14" t="s">
        <v>46</v>
      </c>
      <c r="E347" s="14" t="s">
        <v>28</v>
      </c>
      <c r="F347" s="14" t="s">
        <v>43</v>
      </c>
      <c r="G347" s="14" t="s">
        <v>43</v>
      </c>
      <c r="H347" s="14" t="s">
        <v>14</v>
      </c>
      <c r="I347" s="14" t="s">
        <v>138</v>
      </c>
      <c r="J347" s="14" t="s">
        <v>30</v>
      </c>
      <c r="K347" s="14" t="s">
        <v>135</v>
      </c>
      <c r="L347" s="14" t="s">
        <v>13</v>
      </c>
      <c r="M347" s="14" t="s">
        <v>13</v>
      </c>
      <c r="N347" s="14" t="s">
        <v>31</v>
      </c>
      <c r="O347" s="14" t="s">
        <v>33</v>
      </c>
      <c r="P347" s="14" t="s">
        <v>33</v>
      </c>
      <c r="Q347" s="14" t="s">
        <v>145</v>
      </c>
      <c r="R347" s="14" t="s">
        <v>35</v>
      </c>
      <c r="S347" s="38" t="s">
        <v>37</v>
      </c>
      <c r="T347" s="14" t="s">
        <v>39</v>
      </c>
      <c r="U347" s="14" t="s">
        <v>41</v>
      </c>
      <c r="V347" s="65"/>
      <c r="W347" s="64"/>
      <c r="X347" s="64"/>
      <c r="Y347" s="65"/>
    </row>
    <row r="348" spans="1:25" ht="13.5" thickBot="1">
      <c r="A348" s="17"/>
      <c r="B348" s="18" t="s">
        <v>48</v>
      </c>
      <c r="C348" s="18" t="s">
        <v>27</v>
      </c>
      <c r="D348" s="18" t="s">
        <v>47</v>
      </c>
      <c r="E348" s="18" t="s">
        <v>29</v>
      </c>
      <c r="F348" s="18" t="s">
        <v>44</v>
      </c>
      <c r="G348" s="18" t="s">
        <v>45</v>
      </c>
      <c r="H348" s="23" t="s">
        <v>137</v>
      </c>
      <c r="I348" s="18" t="s">
        <v>139</v>
      </c>
      <c r="J348" s="18" t="s">
        <v>146</v>
      </c>
      <c r="K348" s="18" t="s">
        <v>136</v>
      </c>
      <c r="L348" s="18" t="s">
        <v>134</v>
      </c>
      <c r="M348" s="18" t="s">
        <v>161</v>
      </c>
      <c r="N348" s="18" t="s">
        <v>32</v>
      </c>
      <c r="O348" s="18" t="s">
        <v>34</v>
      </c>
      <c r="P348" s="18" t="s">
        <v>133</v>
      </c>
      <c r="Q348" s="48" t="s">
        <v>144</v>
      </c>
      <c r="R348" s="18" t="s">
        <v>36</v>
      </c>
      <c r="S348" s="39" t="s">
        <v>38</v>
      </c>
      <c r="T348" s="18" t="s">
        <v>40</v>
      </c>
      <c r="U348" s="18" t="s">
        <v>42</v>
      </c>
      <c r="V348" s="65"/>
      <c r="W348" s="64"/>
      <c r="X348" s="64"/>
      <c r="Y348" s="65"/>
    </row>
    <row r="349" spans="1:25" ht="13.5" thickBot="1">
      <c r="A349" s="26" t="s">
        <v>25</v>
      </c>
      <c r="B349" s="27"/>
      <c r="C349" s="27"/>
      <c r="D349" s="27"/>
      <c r="E349" s="27"/>
      <c r="F349" s="27"/>
      <c r="G349" s="27"/>
      <c r="H349" s="29"/>
      <c r="I349" s="29">
        <f>I351+I352+I353+I354+I355+I356+I357</f>
        <v>1416000</v>
      </c>
      <c r="J349" s="35">
        <f>J350+J351+J352+J353+J354+J355+J356+J357</f>
        <v>3339200</v>
      </c>
      <c r="K349" s="27"/>
      <c r="L349" s="27"/>
      <c r="M349" s="27"/>
      <c r="N349" s="29"/>
      <c r="O349" s="29"/>
      <c r="P349" s="27"/>
      <c r="Q349" s="33"/>
      <c r="R349" s="33"/>
      <c r="S349" s="33"/>
      <c r="T349" s="33"/>
      <c r="U349" s="29">
        <f>H349+I349+J349+N349+O349</f>
        <v>4755200</v>
      </c>
      <c r="V349" s="65"/>
      <c r="W349" s="69"/>
      <c r="X349" s="66"/>
      <c r="Y349" s="65"/>
    </row>
    <row r="350" spans="1:25">
      <c r="A350" s="19" t="s">
        <v>10</v>
      </c>
      <c r="B350" s="19"/>
      <c r="C350" s="19"/>
      <c r="D350" s="19"/>
      <c r="E350" s="19"/>
      <c r="F350" s="19"/>
      <c r="G350" s="19"/>
      <c r="H350" s="25"/>
      <c r="I350" s="25"/>
      <c r="J350" s="43">
        <v>10000</v>
      </c>
      <c r="K350" s="19"/>
      <c r="L350" s="19"/>
      <c r="M350" s="19"/>
      <c r="N350" s="25"/>
      <c r="O350" s="25"/>
      <c r="P350" s="19"/>
      <c r="Q350" s="25"/>
      <c r="R350" s="25"/>
      <c r="S350" s="25"/>
      <c r="T350" s="25"/>
      <c r="U350" s="44">
        <f t="shared" ref="U350:U354" si="27">H350+I350+J350+N350+O350</f>
        <v>10000</v>
      </c>
      <c r="V350" s="67"/>
      <c r="W350" s="70">
        <v>60000</v>
      </c>
      <c r="X350" s="67"/>
      <c r="Y350" s="65"/>
    </row>
    <row r="351" spans="1:25">
      <c r="A351" s="4" t="s">
        <v>125</v>
      </c>
      <c r="B351" s="4"/>
      <c r="C351" s="4"/>
      <c r="D351" s="4"/>
      <c r="E351" s="4"/>
      <c r="F351" s="4"/>
      <c r="G351" s="4"/>
      <c r="H351" s="4"/>
      <c r="I351" s="46">
        <v>168000</v>
      </c>
      <c r="J351" s="43">
        <f t="shared" ref="J351:J357" si="28">W351/2</f>
        <v>430000</v>
      </c>
      <c r="K351" s="4"/>
      <c r="L351" s="4"/>
      <c r="M351" s="4"/>
      <c r="N351" s="4"/>
      <c r="O351" s="8"/>
      <c r="P351" s="4"/>
      <c r="Q351" s="4"/>
      <c r="R351" s="4"/>
      <c r="S351" s="4"/>
      <c r="T351" s="4"/>
      <c r="U351" s="45">
        <f t="shared" si="27"/>
        <v>598000</v>
      </c>
      <c r="V351" s="67">
        <v>288000</v>
      </c>
      <c r="W351" s="67">
        <f>840000+20000</f>
        <v>860000</v>
      </c>
      <c r="X351" s="67"/>
      <c r="Y351" s="65"/>
    </row>
    <row r="352" spans="1:25">
      <c r="A352" s="4" t="s">
        <v>126</v>
      </c>
      <c r="B352" s="4"/>
      <c r="C352" s="4"/>
      <c r="D352" s="4"/>
      <c r="E352" s="4"/>
      <c r="F352" s="4"/>
      <c r="G352" s="4"/>
      <c r="H352" s="4"/>
      <c r="I352" s="46">
        <v>192000</v>
      </c>
      <c r="J352" s="43">
        <f t="shared" si="28"/>
        <v>424400</v>
      </c>
      <c r="K352" s="4"/>
      <c r="L352" s="4"/>
      <c r="M352" s="4"/>
      <c r="N352" s="4"/>
      <c r="O352" s="8"/>
      <c r="P352" s="4"/>
      <c r="Q352" s="4"/>
      <c r="R352" s="4"/>
      <c r="S352" s="4"/>
      <c r="T352" s="4"/>
      <c r="U352" s="45">
        <f t="shared" si="27"/>
        <v>616400</v>
      </c>
      <c r="V352" s="67">
        <v>240000</v>
      </c>
      <c r="W352" s="67">
        <f>828800+20000</f>
        <v>848800</v>
      </c>
      <c r="X352" s="67"/>
      <c r="Y352" s="65"/>
    </row>
    <row r="353" spans="1:25">
      <c r="A353" s="4" t="s">
        <v>140</v>
      </c>
      <c r="B353" s="4"/>
      <c r="C353" s="4"/>
      <c r="D353" s="4"/>
      <c r="E353" s="4"/>
      <c r="F353" s="4"/>
      <c r="G353" s="4"/>
      <c r="H353" s="4"/>
      <c r="I353" s="46">
        <v>456000</v>
      </c>
      <c r="J353" s="43">
        <f t="shared" si="28"/>
        <v>827600</v>
      </c>
      <c r="K353" s="4"/>
      <c r="L353" s="4"/>
      <c r="M353" s="4"/>
      <c r="N353" s="4"/>
      <c r="O353" s="8"/>
      <c r="P353" s="4"/>
      <c r="Q353" s="4"/>
      <c r="R353" s="4"/>
      <c r="S353" s="4"/>
      <c r="T353" s="4"/>
      <c r="U353" s="45">
        <f t="shared" si="27"/>
        <v>1283600</v>
      </c>
      <c r="V353" s="67">
        <v>1008000</v>
      </c>
      <c r="W353" s="67">
        <f>1635200+20000</f>
        <v>1655200</v>
      </c>
      <c r="X353" s="67"/>
      <c r="Y353" s="65"/>
    </row>
    <row r="354" spans="1:25">
      <c r="A354" s="4" t="s">
        <v>127</v>
      </c>
      <c r="B354" s="4"/>
      <c r="C354" s="4"/>
      <c r="D354" s="4"/>
      <c r="E354" s="4"/>
      <c r="F354" s="4"/>
      <c r="G354" s="4"/>
      <c r="H354" s="4"/>
      <c r="I354" s="46">
        <v>120000</v>
      </c>
      <c r="J354" s="43">
        <f t="shared" si="28"/>
        <v>267600</v>
      </c>
      <c r="K354" s="4"/>
      <c r="L354" s="4"/>
      <c r="M354" s="4"/>
      <c r="N354" s="4"/>
      <c r="O354" s="8"/>
      <c r="P354" s="4"/>
      <c r="Q354" s="4"/>
      <c r="R354" s="4"/>
      <c r="S354" s="4"/>
      <c r="T354" s="4"/>
      <c r="U354" s="45">
        <f t="shared" si="27"/>
        <v>387600</v>
      </c>
      <c r="V354" s="67">
        <v>192000</v>
      </c>
      <c r="W354" s="67">
        <f>515200+20000</f>
        <v>535200</v>
      </c>
      <c r="X354" s="67"/>
      <c r="Y354" s="65"/>
    </row>
    <row r="355" spans="1:25">
      <c r="A355" s="4" t="s">
        <v>128</v>
      </c>
      <c r="B355" s="4"/>
      <c r="C355" s="4"/>
      <c r="D355" s="4"/>
      <c r="E355" s="4"/>
      <c r="F355" s="4"/>
      <c r="G355" s="4"/>
      <c r="H355" s="4"/>
      <c r="I355" s="46">
        <v>216000</v>
      </c>
      <c r="J355" s="43">
        <f t="shared" si="28"/>
        <v>519600</v>
      </c>
      <c r="K355" s="4"/>
      <c r="L355" s="4"/>
      <c r="M355" s="4"/>
      <c r="N355" s="46"/>
      <c r="O355" s="4"/>
      <c r="P355" s="4"/>
      <c r="Q355" s="4"/>
      <c r="R355" s="4"/>
      <c r="S355" s="4"/>
      <c r="T355" s="4"/>
      <c r="U355" s="45">
        <f t="shared" ref="U355:U357" si="29">H355+I355+J355+N355</f>
        <v>735600</v>
      </c>
      <c r="V355" s="67">
        <v>528000</v>
      </c>
      <c r="W355" s="67">
        <f>1019200+20000</f>
        <v>1039200</v>
      </c>
      <c r="X355" s="70"/>
      <c r="Y355" s="65"/>
    </row>
    <row r="356" spans="1:25">
      <c r="A356" s="4" t="s">
        <v>129</v>
      </c>
      <c r="B356" s="4"/>
      <c r="C356" s="4"/>
      <c r="D356" s="4"/>
      <c r="E356" s="4"/>
      <c r="F356" s="4"/>
      <c r="G356" s="4"/>
      <c r="H356" s="4"/>
      <c r="I356" s="46">
        <v>144000</v>
      </c>
      <c r="J356" s="43">
        <f t="shared" si="28"/>
        <v>418800</v>
      </c>
      <c r="K356" s="4"/>
      <c r="L356" s="4"/>
      <c r="M356" s="4"/>
      <c r="N356" s="46"/>
      <c r="O356" s="4"/>
      <c r="P356" s="4"/>
      <c r="Q356" s="4"/>
      <c r="R356" s="4"/>
      <c r="S356" s="4"/>
      <c r="T356" s="4"/>
      <c r="U356" s="45">
        <f t="shared" si="29"/>
        <v>562800</v>
      </c>
      <c r="V356" s="67">
        <v>336000</v>
      </c>
      <c r="W356" s="67">
        <f>817600+20000</f>
        <v>837600</v>
      </c>
      <c r="X356" s="70"/>
      <c r="Y356" s="65"/>
    </row>
    <row r="357" spans="1:25">
      <c r="A357" s="4" t="s">
        <v>130</v>
      </c>
      <c r="B357" s="4"/>
      <c r="C357" s="4"/>
      <c r="D357" s="4"/>
      <c r="E357" s="4"/>
      <c r="F357" s="4"/>
      <c r="G357" s="4"/>
      <c r="H357" s="4"/>
      <c r="I357" s="46">
        <f t="shared" ref="I357" si="30">V357/2</f>
        <v>120000</v>
      </c>
      <c r="J357" s="43">
        <f t="shared" si="28"/>
        <v>441200</v>
      </c>
      <c r="K357" s="4"/>
      <c r="L357" s="4"/>
      <c r="M357" s="4"/>
      <c r="N357" s="46"/>
      <c r="O357" s="4"/>
      <c r="P357" s="4"/>
      <c r="Q357" s="4"/>
      <c r="R357" s="4"/>
      <c r="S357" s="4"/>
      <c r="T357" s="4"/>
      <c r="U357" s="45">
        <f t="shared" si="29"/>
        <v>561200</v>
      </c>
      <c r="V357" s="67">
        <v>240000</v>
      </c>
      <c r="W357" s="67">
        <f>862400+20000</f>
        <v>882400</v>
      </c>
      <c r="X357" s="70"/>
      <c r="Y357" s="65"/>
    </row>
    <row r="358" spans="1:25">
      <c r="J358" s="5"/>
      <c r="N358" s="10"/>
      <c r="O358" s="10"/>
      <c r="U358" s="34"/>
    </row>
    <row r="359" spans="1:25">
      <c r="J359" s="5"/>
      <c r="N359" s="10"/>
      <c r="O359" s="10"/>
      <c r="U359" s="34"/>
    </row>
    <row r="360" spans="1:25" ht="21.75">
      <c r="A360" s="37" t="s">
        <v>168</v>
      </c>
      <c r="B360" s="37"/>
      <c r="C360" s="37"/>
      <c r="D360" s="37"/>
      <c r="E360" s="37"/>
      <c r="F360" s="37"/>
      <c r="G360" s="37"/>
      <c r="H360" s="51"/>
      <c r="I360" s="37"/>
      <c r="J360" s="37"/>
      <c r="K360" s="37"/>
      <c r="L360" s="37"/>
      <c r="M360" s="37"/>
      <c r="N360" s="51"/>
      <c r="O360" s="37"/>
      <c r="P360" s="37"/>
      <c r="Q360" s="37"/>
      <c r="R360" s="37"/>
      <c r="S360" s="37"/>
      <c r="T360" s="37"/>
      <c r="U360" s="49"/>
    </row>
    <row r="361" spans="1:25" ht="16.5">
      <c r="A361" s="59" t="s">
        <v>165</v>
      </c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</row>
    <row r="362" spans="1:25" ht="16.5">
      <c r="A362" s="59" t="s">
        <v>162</v>
      </c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</row>
    <row r="363" spans="1:25" ht="16.5">
      <c r="A363" s="59" t="s">
        <v>166</v>
      </c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</row>
    <row r="364" spans="1:25" ht="16.5">
      <c r="A364" s="59" t="s">
        <v>163</v>
      </c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</row>
    <row r="365" spans="1:25" ht="16.5">
      <c r="A365" s="59" t="s">
        <v>167</v>
      </c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</row>
    <row r="366" spans="1:25" ht="16.5">
      <c r="A366" s="59" t="s">
        <v>164</v>
      </c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</row>
    <row r="367" spans="1:25" ht="16.5">
      <c r="A367" s="59" t="s">
        <v>178</v>
      </c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</row>
    <row r="368" spans="1:25" ht="16.5">
      <c r="A368" s="59" t="s">
        <v>179</v>
      </c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</row>
    <row r="369" spans="1:21" ht="16.5">
      <c r="A369" s="59" t="s">
        <v>173</v>
      </c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</row>
    <row r="370" spans="1:21" ht="16.5">
      <c r="A370" s="59" t="s">
        <v>177</v>
      </c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</row>
    <row r="371" spans="1:21" ht="16.5">
      <c r="A371" s="59" t="s">
        <v>176</v>
      </c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</row>
    <row r="381" spans="1:21">
      <c r="A381" t="s">
        <v>132</v>
      </c>
    </row>
    <row r="382" spans="1:21">
      <c r="A382" s="16" t="s">
        <v>0</v>
      </c>
      <c r="B382" s="14" t="s">
        <v>46</v>
      </c>
      <c r="C382" s="14" t="s">
        <v>26</v>
      </c>
      <c r="D382" s="14" t="s">
        <v>46</v>
      </c>
      <c r="E382" s="14" t="s">
        <v>28</v>
      </c>
      <c r="F382" s="14" t="s">
        <v>43</v>
      </c>
      <c r="G382" s="14" t="s">
        <v>43</v>
      </c>
      <c r="H382" s="14" t="s">
        <v>14</v>
      </c>
      <c r="I382" s="14" t="s">
        <v>138</v>
      </c>
      <c r="J382" s="14" t="s">
        <v>30</v>
      </c>
      <c r="K382" s="14" t="s">
        <v>135</v>
      </c>
      <c r="L382" s="14" t="s">
        <v>13</v>
      </c>
      <c r="M382" s="14" t="s">
        <v>13</v>
      </c>
      <c r="N382" s="14" t="s">
        <v>31</v>
      </c>
      <c r="O382" s="14" t="s">
        <v>33</v>
      </c>
      <c r="P382" s="14" t="s">
        <v>33</v>
      </c>
      <c r="Q382" s="14" t="s">
        <v>145</v>
      </c>
      <c r="R382" s="14" t="s">
        <v>35</v>
      </c>
      <c r="S382" s="38" t="s">
        <v>37</v>
      </c>
      <c r="T382" s="14" t="s">
        <v>39</v>
      </c>
      <c r="U382" s="14" t="s">
        <v>41</v>
      </c>
    </row>
    <row r="383" spans="1:21" ht="13.5" thickBot="1">
      <c r="A383" s="17"/>
      <c r="B383" s="18" t="s">
        <v>48</v>
      </c>
      <c r="C383" s="18" t="s">
        <v>27</v>
      </c>
      <c r="D383" s="18" t="s">
        <v>47</v>
      </c>
      <c r="E383" s="18" t="s">
        <v>29</v>
      </c>
      <c r="F383" s="18" t="s">
        <v>44</v>
      </c>
      <c r="G383" s="18" t="s">
        <v>45</v>
      </c>
      <c r="H383" s="23" t="s">
        <v>137</v>
      </c>
      <c r="I383" s="18" t="s">
        <v>139</v>
      </c>
      <c r="J383" s="18" t="s">
        <v>146</v>
      </c>
      <c r="K383" s="18" t="s">
        <v>136</v>
      </c>
      <c r="L383" s="18" t="s">
        <v>134</v>
      </c>
      <c r="M383" s="18" t="s">
        <v>161</v>
      </c>
      <c r="N383" s="18" t="s">
        <v>32</v>
      </c>
      <c r="O383" s="18" t="s">
        <v>34</v>
      </c>
      <c r="P383" s="18" t="s">
        <v>133</v>
      </c>
      <c r="Q383" s="48" t="s">
        <v>144</v>
      </c>
      <c r="R383" s="18" t="s">
        <v>36</v>
      </c>
      <c r="S383" s="39" t="s">
        <v>38</v>
      </c>
      <c r="T383" s="18" t="s">
        <v>40</v>
      </c>
      <c r="U383" s="18" t="s">
        <v>42</v>
      </c>
    </row>
    <row r="384" spans="1:21" ht="13.5" thickBot="1">
      <c r="A384" s="26" t="s">
        <v>132</v>
      </c>
      <c r="B384" s="27"/>
      <c r="C384" s="27"/>
      <c r="D384" s="27"/>
      <c r="E384" s="27"/>
      <c r="F384" s="27"/>
      <c r="G384" s="27"/>
      <c r="H384" s="55">
        <f>44800/2</f>
        <v>22400</v>
      </c>
      <c r="I384" s="55"/>
      <c r="J384" s="55"/>
      <c r="K384" s="27"/>
      <c r="L384" s="27"/>
      <c r="M384" s="27"/>
      <c r="N384" s="58"/>
      <c r="O384" s="27"/>
      <c r="P384" s="27"/>
      <c r="Q384" s="27"/>
      <c r="R384" s="27"/>
      <c r="S384" s="27"/>
      <c r="T384" s="27"/>
      <c r="U384" s="55">
        <f>H384+J384+N384+O384+Q384</f>
        <v>22400</v>
      </c>
    </row>
    <row r="386" spans="1:21" ht="21.75">
      <c r="A386" s="37" t="s">
        <v>168</v>
      </c>
      <c r="B386" s="37"/>
      <c r="C386" s="37"/>
      <c r="D386" s="37"/>
      <c r="E386" s="37"/>
      <c r="F386" s="37"/>
      <c r="G386" s="37"/>
      <c r="H386" s="51"/>
      <c r="I386" s="37"/>
      <c r="J386" s="37"/>
      <c r="K386" s="37"/>
      <c r="L386" s="37"/>
      <c r="M386" s="37"/>
      <c r="N386" s="51"/>
      <c r="O386" s="37"/>
      <c r="P386" s="37"/>
      <c r="Q386" s="37"/>
      <c r="R386" s="37"/>
      <c r="S386" s="37"/>
      <c r="T386" s="37"/>
      <c r="U386" s="49"/>
    </row>
    <row r="387" spans="1:21" ht="16.5">
      <c r="A387" s="59" t="s">
        <v>169</v>
      </c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</row>
    <row r="388" spans="1:21" ht="16.5">
      <c r="A388" s="59" t="s">
        <v>163</v>
      </c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</row>
    <row r="389" spans="1:21" ht="16.5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</row>
    <row r="390" spans="1:21" ht="16.5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</row>
    <row r="391" spans="1:21" ht="21.7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</row>
    <row r="392" spans="1:21" ht="21.7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</row>
    <row r="393" spans="1:21" ht="21.7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</row>
    <row r="394" spans="1:21" ht="21.7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</row>
    <row r="415" spans="1:21">
      <c r="A415" s="6" t="s">
        <v>11</v>
      </c>
    </row>
    <row r="416" spans="1:21">
      <c r="A416" s="16" t="s">
        <v>0</v>
      </c>
      <c r="B416" s="14" t="s">
        <v>46</v>
      </c>
      <c r="C416" s="14" t="s">
        <v>26</v>
      </c>
      <c r="D416" s="14" t="s">
        <v>46</v>
      </c>
      <c r="E416" s="14" t="s">
        <v>28</v>
      </c>
      <c r="F416" s="14" t="s">
        <v>43</v>
      </c>
      <c r="G416" s="14" t="s">
        <v>43</v>
      </c>
      <c r="H416" s="14" t="s">
        <v>14</v>
      </c>
      <c r="I416" s="14" t="s">
        <v>138</v>
      </c>
      <c r="J416" s="14" t="s">
        <v>30</v>
      </c>
      <c r="K416" s="14" t="s">
        <v>135</v>
      </c>
      <c r="L416" s="14" t="s">
        <v>13</v>
      </c>
      <c r="M416" s="14" t="s">
        <v>13</v>
      </c>
      <c r="N416" s="14" t="s">
        <v>31</v>
      </c>
      <c r="O416" s="14" t="s">
        <v>33</v>
      </c>
      <c r="P416" s="14" t="s">
        <v>33</v>
      </c>
      <c r="Q416" s="14" t="s">
        <v>145</v>
      </c>
      <c r="R416" s="14" t="s">
        <v>35</v>
      </c>
      <c r="S416" s="38" t="s">
        <v>37</v>
      </c>
      <c r="T416" s="14" t="s">
        <v>39</v>
      </c>
      <c r="U416" s="14" t="s">
        <v>41</v>
      </c>
    </row>
    <row r="417" spans="1:21" ht="13.5" thickBot="1">
      <c r="A417" s="17"/>
      <c r="B417" s="18" t="s">
        <v>48</v>
      </c>
      <c r="C417" s="18" t="s">
        <v>27</v>
      </c>
      <c r="D417" s="18" t="s">
        <v>47</v>
      </c>
      <c r="E417" s="18" t="s">
        <v>29</v>
      </c>
      <c r="F417" s="18" t="s">
        <v>44</v>
      </c>
      <c r="G417" s="18" t="s">
        <v>45</v>
      </c>
      <c r="H417" s="23" t="s">
        <v>137</v>
      </c>
      <c r="I417" s="18" t="s">
        <v>139</v>
      </c>
      <c r="J417" s="18" t="s">
        <v>146</v>
      </c>
      <c r="K417" s="18" t="s">
        <v>136</v>
      </c>
      <c r="L417" s="18" t="s">
        <v>134</v>
      </c>
      <c r="M417" s="18" t="s">
        <v>161</v>
      </c>
      <c r="N417" s="18" t="s">
        <v>32</v>
      </c>
      <c r="O417" s="18" t="s">
        <v>34</v>
      </c>
      <c r="P417" s="18" t="s">
        <v>133</v>
      </c>
      <c r="Q417" s="48" t="s">
        <v>144</v>
      </c>
      <c r="R417" s="18" t="s">
        <v>36</v>
      </c>
      <c r="S417" s="39" t="s">
        <v>38</v>
      </c>
      <c r="T417" s="18" t="s">
        <v>40</v>
      </c>
      <c r="U417" s="18" t="s">
        <v>42</v>
      </c>
    </row>
    <row r="418" spans="1:21" ht="13.5" thickBot="1">
      <c r="A418" s="26" t="s">
        <v>11</v>
      </c>
      <c r="B418" s="27"/>
      <c r="C418" s="27"/>
      <c r="D418" s="27"/>
      <c r="E418" s="27"/>
      <c r="F418" s="27"/>
      <c r="G418" s="27"/>
      <c r="H418" s="29"/>
      <c r="I418" s="29"/>
      <c r="J418" s="55">
        <f>440000/2</f>
        <v>220000</v>
      </c>
      <c r="K418" s="27"/>
      <c r="L418" s="27"/>
      <c r="M418" s="27"/>
      <c r="N418" s="35"/>
      <c r="O418" s="27"/>
      <c r="P418" s="27"/>
      <c r="Q418" s="33"/>
      <c r="R418" s="27"/>
      <c r="S418" s="27"/>
      <c r="T418" s="27"/>
      <c r="U418" s="55">
        <f>H418+J418+N418+O418+Q418</f>
        <v>220000</v>
      </c>
    </row>
    <row r="420" spans="1:21" ht="21.75">
      <c r="A420" s="37" t="s">
        <v>180</v>
      </c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</row>
    <row r="454" spans="1:21">
      <c r="A454" s="6" t="s">
        <v>144</v>
      </c>
    </row>
    <row r="455" spans="1:21">
      <c r="A455" s="14" t="s">
        <v>0</v>
      </c>
      <c r="B455" s="14" t="s">
        <v>46</v>
      </c>
      <c r="C455" s="14" t="s">
        <v>26</v>
      </c>
      <c r="D455" s="14" t="s">
        <v>46</v>
      </c>
      <c r="E455" s="14" t="s">
        <v>28</v>
      </c>
      <c r="F455" s="14" t="s">
        <v>43</v>
      </c>
      <c r="G455" s="14" t="s">
        <v>43</v>
      </c>
      <c r="H455" s="14" t="s">
        <v>14</v>
      </c>
      <c r="I455" s="14" t="s">
        <v>138</v>
      </c>
      <c r="J455" s="14" t="s">
        <v>30</v>
      </c>
      <c r="K455" s="14" t="s">
        <v>135</v>
      </c>
      <c r="L455" s="14" t="s">
        <v>13</v>
      </c>
      <c r="M455" s="14" t="s">
        <v>13</v>
      </c>
      <c r="N455" s="14" t="s">
        <v>31</v>
      </c>
      <c r="O455" s="14" t="s">
        <v>33</v>
      </c>
      <c r="P455" s="14" t="s">
        <v>33</v>
      </c>
      <c r="Q455" s="14" t="s">
        <v>175</v>
      </c>
      <c r="R455" s="14" t="s">
        <v>185</v>
      </c>
      <c r="S455" s="38" t="s">
        <v>37</v>
      </c>
      <c r="T455" s="14" t="s">
        <v>39</v>
      </c>
      <c r="U455" s="14" t="s">
        <v>41</v>
      </c>
    </row>
    <row r="456" spans="1:21">
      <c r="A456" s="15"/>
      <c r="B456" s="18" t="s">
        <v>48</v>
      </c>
      <c r="C456" s="18" t="s">
        <v>27</v>
      </c>
      <c r="D456" s="18" t="s">
        <v>47</v>
      </c>
      <c r="E456" s="18" t="s">
        <v>29</v>
      </c>
      <c r="F456" s="18" t="s">
        <v>44</v>
      </c>
      <c r="G456" s="18" t="s">
        <v>45</v>
      </c>
      <c r="H456" s="23" t="s">
        <v>137</v>
      </c>
      <c r="I456" s="18" t="s">
        <v>139</v>
      </c>
      <c r="J456" s="18" t="s">
        <v>146</v>
      </c>
      <c r="K456" s="18" t="s">
        <v>136</v>
      </c>
      <c r="L456" s="18" t="s">
        <v>134</v>
      </c>
      <c r="M456" s="18" t="s">
        <v>161</v>
      </c>
      <c r="N456" s="18" t="s">
        <v>32</v>
      </c>
      <c r="O456" s="18" t="s">
        <v>34</v>
      </c>
      <c r="P456" s="18" t="s">
        <v>133</v>
      </c>
      <c r="Q456" s="48" t="s">
        <v>144</v>
      </c>
      <c r="R456" s="18" t="s">
        <v>186</v>
      </c>
      <c r="S456" s="39" t="s">
        <v>38</v>
      </c>
      <c r="T456" s="18" t="s">
        <v>40</v>
      </c>
      <c r="U456" s="18" t="s">
        <v>42</v>
      </c>
    </row>
    <row r="457" spans="1:21">
      <c r="A457" s="47" t="s">
        <v>144</v>
      </c>
      <c r="B457" s="46"/>
      <c r="C457" s="46"/>
      <c r="D457" s="46"/>
      <c r="E457" s="46"/>
      <c r="F457" s="46"/>
      <c r="G457" s="46"/>
      <c r="H457" s="46">
        <f>H896</f>
        <v>0</v>
      </c>
      <c r="I457" s="46">
        <f>I896</f>
        <v>0</v>
      </c>
      <c r="J457" s="46">
        <v>0</v>
      </c>
      <c r="K457" s="46">
        <v>2640650</v>
      </c>
      <c r="L457" s="46">
        <v>25650</v>
      </c>
      <c r="M457" s="46"/>
      <c r="N457" s="46"/>
      <c r="O457" s="46">
        <v>30700</v>
      </c>
      <c r="P457" s="46">
        <v>3951000</v>
      </c>
      <c r="Q457" s="46">
        <v>330000</v>
      </c>
      <c r="R457" s="74"/>
      <c r="S457" s="74"/>
      <c r="T457" s="74"/>
      <c r="U457" s="45">
        <f>SUM(B457:T457)</f>
        <v>6978000</v>
      </c>
    </row>
    <row r="459" spans="1:21" ht="21.75">
      <c r="A459" s="37" t="s">
        <v>181</v>
      </c>
      <c r="B459" s="37"/>
      <c r="C459" s="37"/>
      <c r="D459" s="37"/>
      <c r="E459" s="37"/>
      <c r="F459" s="37"/>
      <c r="G459" s="37"/>
      <c r="H459" s="37"/>
      <c r="I459" s="37"/>
      <c r="J459" s="71"/>
      <c r="K459" s="71"/>
    </row>
  </sheetData>
  <mergeCells count="1">
    <mergeCell ref="A1:U1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A459"/>
  <sheetViews>
    <sheetView tabSelected="1" zoomScale="130" zoomScaleNormal="130" workbookViewId="0">
      <selection activeCell="X9" sqref="X9"/>
    </sheetView>
  </sheetViews>
  <sheetFormatPr defaultRowHeight="12.75"/>
  <cols>
    <col min="1" max="1" width="11.7109375" customWidth="1"/>
    <col min="2" max="2" width="4.7109375" customWidth="1"/>
    <col min="3" max="3" width="5.7109375" customWidth="1"/>
    <col min="4" max="4" width="4.5703125" customWidth="1"/>
    <col min="5" max="5" width="5.5703125" customWidth="1"/>
    <col min="6" max="6" width="4.5703125" customWidth="1"/>
    <col min="7" max="7" width="4.28515625" customWidth="1"/>
    <col min="8" max="9" width="7.85546875" customWidth="1"/>
    <col min="10" max="10" width="8.140625" customWidth="1"/>
    <col min="11" max="11" width="8.7109375" customWidth="1"/>
    <col min="12" max="12" width="7.85546875" customWidth="1"/>
    <col min="13" max="14" width="7.5703125" customWidth="1"/>
    <col min="15" max="15" width="7" customWidth="1"/>
    <col min="16" max="16" width="6.85546875" customWidth="1"/>
    <col min="17" max="17" width="7" customWidth="1"/>
    <col min="18" max="18" width="9.140625" customWidth="1"/>
    <col min="19" max="19" width="7.5703125" customWidth="1"/>
    <col min="20" max="20" width="6" customWidth="1"/>
    <col min="21" max="21" width="7.42578125" customWidth="1"/>
    <col min="22" max="22" width="8.42578125" customWidth="1"/>
    <col min="23" max="23" width="8.7109375" customWidth="1"/>
    <col min="24" max="24" width="8" customWidth="1"/>
  </cols>
  <sheetData>
    <row r="1" spans="1:27">
      <c r="A1" s="79" t="s">
        <v>187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7" ht="24">
      <c r="A2" s="36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>
      <c r="A3" s="16" t="s">
        <v>0</v>
      </c>
      <c r="B3" s="14" t="s">
        <v>46</v>
      </c>
      <c r="C3" s="14" t="s">
        <v>26</v>
      </c>
      <c r="D3" s="14" t="s">
        <v>46</v>
      </c>
      <c r="E3" s="14" t="s">
        <v>28</v>
      </c>
      <c r="F3" s="14" t="s">
        <v>43</v>
      </c>
      <c r="G3" s="14" t="s">
        <v>43</v>
      </c>
      <c r="H3" s="14" t="s">
        <v>14</v>
      </c>
      <c r="I3" s="14" t="s">
        <v>138</v>
      </c>
      <c r="J3" s="14" t="s">
        <v>30</v>
      </c>
      <c r="K3" s="14" t="s">
        <v>135</v>
      </c>
      <c r="L3" s="14" t="s">
        <v>13</v>
      </c>
      <c r="M3" s="14" t="s">
        <v>13</v>
      </c>
      <c r="N3" s="14" t="s">
        <v>31</v>
      </c>
      <c r="O3" s="14" t="s">
        <v>33</v>
      </c>
      <c r="P3" s="14" t="s">
        <v>33</v>
      </c>
      <c r="Q3" s="14" t="s">
        <v>175</v>
      </c>
      <c r="R3" s="14" t="s">
        <v>185</v>
      </c>
      <c r="S3" s="38" t="s">
        <v>37</v>
      </c>
      <c r="T3" s="14" t="s">
        <v>39</v>
      </c>
      <c r="U3" s="14" t="s">
        <v>41</v>
      </c>
    </row>
    <row r="4" spans="1:27" ht="13.5" thickBot="1">
      <c r="A4" s="17"/>
      <c r="B4" s="18" t="s">
        <v>48</v>
      </c>
      <c r="C4" s="18" t="s">
        <v>27</v>
      </c>
      <c r="D4" s="18" t="s">
        <v>47</v>
      </c>
      <c r="E4" s="18" t="s">
        <v>29</v>
      </c>
      <c r="F4" s="18" t="s">
        <v>44</v>
      </c>
      <c r="G4" s="18" t="s">
        <v>45</v>
      </c>
      <c r="H4" s="23" t="s">
        <v>137</v>
      </c>
      <c r="I4" s="18" t="s">
        <v>139</v>
      </c>
      <c r="J4" s="18" t="s">
        <v>146</v>
      </c>
      <c r="K4" s="18" t="s">
        <v>136</v>
      </c>
      <c r="L4" s="18" t="s">
        <v>134</v>
      </c>
      <c r="M4" s="18" t="s">
        <v>161</v>
      </c>
      <c r="N4" s="18" t="s">
        <v>32</v>
      </c>
      <c r="O4" s="18" t="s">
        <v>34</v>
      </c>
      <c r="P4" s="18" t="s">
        <v>133</v>
      </c>
      <c r="Q4" s="48" t="s">
        <v>144</v>
      </c>
      <c r="R4" s="18" t="s">
        <v>186</v>
      </c>
      <c r="S4" s="39" t="s">
        <v>38</v>
      </c>
      <c r="T4" s="18" t="s">
        <v>40</v>
      </c>
      <c r="U4" s="18" t="s">
        <v>42</v>
      </c>
      <c r="W4" s="89"/>
      <c r="X4" s="89">
        <f>W4-1520000</f>
        <v>-1520000</v>
      </c>
      <c r="Y4" s="83"/>
      <c r="Z4" s="83"/>
      <c r="AA4" s="83"/>
    </row>
    <row r="5" spans="1:27" ht="13.5" thickBot="1">
      <c r="A5" s="21" t="s">
        <v>12</v>
      </c>
      <c r="B5" s="81"/>
      <c r="C5" s="81"/>
      <c r="D5" s="81"/>
      <c r="E5" s="81"/>
      <c r="F5" s="81"/>
      <c r="G5" s="81"/>
      <c r="H5" s="80">
        <f>H6+H7+H8+H9+H10+H11+H12+H13+H14+H15+H16+H17+H18</f>
        <v>2486400</v>
      </c>
      <c r="I5" s="80">
        <f>I6+I7+I8+I9+I10+I11+I12+I13+I14+I15+I16+I17+I18</f>
        <v>11664000</v>
      </c>
      <c r="J5" s="80">
        <f>J6+J7+J8+J9+J10+J11+J12+J13+J14+J15+J16+J17+J18</f>
        <v>38253200</v>
      </c>
      <c r="K5" s="80">
        <f>K6+K7+K8+K9+K10+K11+K12+K13+K14+K15+K16+K17+K18</f>
        <v>5557500</v>
      </c>
      <c r="L5" s="80"/>
      <c r="M5" s="80"/>
      <c r="N5" s="80"/>
      <c r="O5" s="80">
        <f>O6+O7+O8+O9+O10+O11+O12+O13+O14+O15+O16+O17+O18</f>
        <v>27200</v>
      </c>
      <c r="P5" s="80"/>
      <c r="Q5" s="80">
        <f>Q18</f>
        <v>140000</v>
      </c>
      <c r="R5" s="80">
        <f>R18</f>
        <v>1200000</v>
      </c>
      <c r="S5" s="81"/>
      <c r="T5" s="81"/>
      <c r="U5" s="61">
        <f>SUM(B5:T5)</f>
        <v>59328300</v>
      </c>
      <c r="W5" s="83"/>
      <c r="X5" s="83"/>
      <c r="Y5" s="83"/>
      <c r="Z5" s="83"/>
      <c r="AA5" s="83"/>
    </row>
    <row r="6" spans="1:27">
      <c r="A6" s="2" t="s">
        <v>1</v>
      </c>
      <c r="B6" s="19"/>
      <c r="C6" s="19"/>
      <c r="D6" s="19"/>
      <c r="E6" s="19"/>
      <c r="F6" s="19"/>
      <c r="G6" s="19"/>
      <c r="H6" s="19">
        <f>H36</f>
        <v>2464000</v>
      </c>
      <c r="I6" s="19">
        <f>I36</f>
        <v>1776000</v>
      </c>
      <c r="J6" s="19">
        <f>J36</f>
        <v>100000</v>
      </c>
      <c r="K6" s="19"/>
      <c r="L6" s="19"/>
      <c r="M6" s="19"/>
      <c r="N6" s="19"/>
      <c r="O6" s="19"/>
      <c r="P6" s="19"/>
      <c r="Q6" s="41"/>
      <c r="R6" s="19"/>
      <c r="S6" s="19"/>
      <c r="T6" s="19"/>
      <c r="U6" s="20">
        <f t="shared" ref="U6:U17" si="0">H6+I6+J6+N6</f>
        <v>4340000</v>
      </c>
      <c r="W6" s="83"/>
      <c r="X6" s="83"/>
      <c r="Y6" s="83"/>
      <c r="Z6" s="83"/>
      <c r="AA6" s="83"/>
    </row>
    <row r="7" spans="1:27">
      <c r="A7" s="3" t="s">
        <v>2</v>
      </c>
      <c r="B7" s="4"/>
      <c r="C7" s="4"/>
      <c r="D7" s="4"/>
      <c r="E7" s="4"/>
      <c r="F7" s="4"/>
      <c r="G7" s="4"/>
      <c r="H7" s="4">
        <f>H70</f>
        <v>0</v>
      </c>
      <c r="I7" s="4">
        <f>I70</f>
        <v>1296000</v>
      </c>
      <c r="J7" s="19">
        <f>J70</f>
        <v>3611200</v>
      </c>
      <c r="K7" s="4"/>
      <c r="L7" s="4"/>
      <c r="M7" s="4"/>
      <c r="N7" s="4"/>
      <c r="O7" s="4"/>
      <c r="P7" s="4"/>
      <c r="Q7" s="41"/>
      <c r="R7" s="4"/>
      <c r="S7" s="4"/>
      <c r="T7" s="4"/>
      <c r="U7" s="20">
        <f t="shared" si="0"/>
        <v>4907200</v>
      </c>
      <c r="W7" s="83"/>
      <c r="X7" s="83"/>
      <c r="Y7" s="83"/>
      <c r="Z7" s="83"/>
      <c r="AA7" s="83"/>
    </row>
    <row r="8" spans="1:27">
      <c r="A8" s="3" t="s">
        <v>3</v>
      </c>
      <c r="B8" s="4"/>
      <c r="C8" s="4"/>
      <c r="D8" s="4"/>
      <c r="E8" s="4"/>
      <c r="F8" s="4"/>
      <c r="G8" s="4"/>
      <c r="H8" s="4">
        <f>H105</f>
        <v>0</v>
      </c>
      <c r="I8" s="4">
        <f>I105</f>
        <v>1368000</v>
      </c>
      <c r="J8" s="19">
        <f>J105</f>
        <v>3270800</v>
      </c>
      <c r="K8" s="4"/>
      <c r="L8" s="4"/>
      <c r="M8" s="4"/>
      <c r="N8" s="4"/>
      <c r="O8" s="4"/>
      <c r="P8" s="4"/>
      <c r="Q8" s="41"/>
      <c r="R8" s="4"/>
      <c r="S8" s="4"/>
      <c r="T8" s="9"/>
      <c r="U8" s="20">
        <f t="shared" si="0"/>
        <v>4638800</v>
      </c>
      <c r="W8" s="83"/>
      <c r="X8" s="83"/>
      <c r="Y8" s="83"/>
      <c r="Z8" s="83"/>
      <c r="AA8" s="83"/>
    </row>
    <row r="9" spans="1:27">
      <c r="A9" s="3" t="s">
        <v>4</v>
      </c>
      <c r="B9" s="4"/>
      <c r="C9" s="4"/>
      <c r="D9" s="4"/>
      <c r="E9" s="4"/>
      <c r="F9" s="4"/>
      <c r="G9" s="4"/>
      <c r="H9" s="4">
        <f>H140</f>
        <v>0</v>
      </c>
      <c r="I9" s="4">
        <f>I140</f>
        <v>888000</v>
      </c>
      <c r="J9" s="19">
        <f>J140</f>
        <v>6317200</v>
      </c>
      <c r="K9" s="4"/>
      <c r="L9" s="4"/>
      <c r="M9" s="4"/>
      <c r="N9" s="4"/>
      <c r="O9" s="4"/>
      <c r="P9" s="4"/>
      <c r="Q9" s="41"/>
      <c r="R9" s="4"/>
      <c r="S9" s="4"/>
      <c r="T9" s="4"/>
      <c r="U9" s="20">
        <f t="shared" si="0"/>
        <v>7205200</v>
      </c>
      <c r="W9" s="83"/>
      <c r="X9" s="83"/>
      <c r="Y9" s="83"/>
      <c r="Z9" s="83"/>
      <c r="AA9" s="83"/>
    </row>
    <row r="10" spans="1:27">
      <c r="A10" s="3" t="s">
        <v>5</v>
      </c>
      <c r="B10" s="4"/>
      <c r="C10" s="4"/>
      <c r="D10" s="4"/>
      <c r="E10" s="4"/>
      <c r="F10" s="4"/>
      <c r="G10" s="4"/>
      <c r="H10" s="4">
        <f>H175</f>
        <v>0</v>
      </c>
      <c r="I10" s="4">
        <f>I175</f>
        <v>1104000</v>
      </c>
      <c r="J10" s="19">
        <f>J175</f>
        <v>6771600</v>
      </c>
      <c r="K10" s="4"/>
      <c r="L10" s="4"/>
      <c r="M10" s="4"/>
      <c r="N10" s="4"/>
      <c r="O10" s="4"/>
      <c r="P10" s="4"/>
      <c r="Q10" s="41"/>
      <c r="R10" s="4"/>
      <c r="S10" s="4"/>
      <c r="T10" s="4"/>
      <c r="U10" s="20">
        <f t="shared" si="0"/>
        <v>7875600</v>
      </c>
      <c r="W10" s="83"/>
      <c r="X10" s="83"/>
      <c r="Y10" s="83"/>
      <c r="Z10" s="83"/>
      <c r="AA10" s="83"/>
    </row>
    <row r="11" spans="1:27">
      <c r="A11" s="3" t="s">
        <v>6</v>
      </c>
      <c r="B11" s="4"/>
      <c r="C11" s="4"/>
      <c r="D11" s="4"/>
      <c r="E11" s="4"/>
      <c r="F11" s="4"/>
      <c r="G11" s="4"/>
      <c r="H11" s="4">
        <f>H209</f>
        <v>0</v>
      </c>
      <c r="I11" s="4">
        <f>I209</f>
        <v>864000</v>
      </c>
      <c r="J11" s="19">
        <f>J209</f>
        <v>4323600</v>
      </c>
      <c r="K11" s="4"/>
      <c r="L11" s="4"/>
      <c r="M11" s="4"/>
      <c r="N11" s="4"/>
      <c r="O11" s="4"/>
      <c r="P11" s="4"/>
      <c r="Q11" s="41"/>
      <c r="R11" s="4"/>
      <c r="S11" s="4"/>
      <c r="T11" s="4"/>
      <c r="U11" s="20">
        <f t="shared" si="0"/>
        <v>5187600</v>
      </c>
      <c r="W11" s="83"/>
      <c r="X11" s="83"/>
      <c r="Y11" s="83"/>
      <c r="Z11" s="83"/>
      <c r="AA11" s="83"/>
    </row>
    <row r="12" spans="1:27">
      <c r="A12" s="3" t="s">
        <v>7</v>
      </c>
      <c r="B12" s="4"/>
      <c r="C12" s="4"/>
      <c r="D12" s="4"/>
      <c r="E12" s="4"/>
      <c r="F12" s="4"/>
      <c r="G12" s="4"/>
      <c r="H12" s="4">
        <f>H244</f>
        <v>0</v>
      </c>
      <c r="I12" s="4">
        <f>I244</f>
        <v>816000</v>
      </c>
      <c r="J12" s="19">
        <f>J244</f>
        <v>4003200</v>
      </c>
      <c r="K12" s="4"/>
      <c r="L12" s="4"/>
      <c r="M12" s="4"/>
      <c r="N12" s="4"/>
      <c r="O12" s="4"/>
      <c r="P12" s="4"/>
      <c r="Q12" s="41"/>
      <c r="R12" s="4"/>
      <c r="S12" s="4"/>
      <c r="T12" s="4"/>
      <c r="U12" s="20">
        <f t="shared" si="0"/>
        <v>4819200</v>
      </c>
      <c r="W12" s="83"/>
      <c r="X12" s="83"/>
      <c r="Y12" s="83"/>
      <c r="Z12" s="83"/>
      <c r="AA12" s="83"/>
    </row>
    <row r="13" spans="1:27">
      <c r="A13" s="3" t="s">
        <v>8</v>
      </c>
      <c r="B13" s="4"/>
      <c r="C13" s="4"/>
      <c r="D13" s="4"/>
      <c r="E13" s="4"/>
      <c r="F13" s="4"/>
      <c r="G13" s="4"/>
      <c r="H13" s="4">
        <f>H279</f>
        <v>0</v>
      </c>
      <c r="I13" s="4">
        <f>I279</f>
        <v>1248000</v>
      </c>
      <c r="J13" s="19">
        <f>J279</f>
        <v>2946000</v>
      </c>
      <c r="K13" s="4"/>
      <c r="L13" s="4"/>
      <c r="M13" s="4"/>
      <c r="N13" s="4"/>
      <c r="O13" s="4"/>
      <c r="P13" s="4"/>
      <c r="Q13" s="41"/>
      <c r="R13" s="4"/>
      <c r="S13" s="4"/>
      <c r="T13" s="4"/>
      <c r="U13" s="20">
        <f t="shared" si="0"/>
        <v>4194000</v>
      </c>
      <c r="W13" s="83"/>
      <c r="X13" s="83"/>
      <c r="Y13" s="83"/>
      <c r="Z13" s="83"/>
      <c r="AA13" s="83"/>
    </row>
    <row r="14" spans="1:27">
      <c r="A14" s="3" t="s">
        <v>9</v>
      </c>
      <c r="B14" s="4"/>
      <c r="C14" s="4"/>
      <c r="D14" s="4"/>
      <c r="E14" s="4"/>
      <c r="F14" s="4"/>
      <c r="G14" s="4"/>
      <c r="H14" s="4">
        <f>H314</f>
        <v>0</v>
      </c>
      <c r="I14" s="4">
        <f>I314</f>
        <v>888000</v>
      </c>
      <c r="J14" s="19">
        <f>J314</f>
        <v>3350400</v>
      </c>
      <c r="K14" s="4"/>
      <c r="L14" s="4"/>
      <c r="M14" s="4"/>
      <c r="N14" s="4"/>
      <c r="O14" s="4"/>
      <c r="P14" s="4"/>
      <c r="Q14" s="41"/>
      <c r="R14" s="4"/>
      <c r="S14" s="4"/>
      <c r="T14" s="4"/>
      <c r="U14" s="20">
        <f t="shared" si="0"/>
        <v>4238400</v>
      </c>
      <c r="W14" s="83"/>
      <c r="X14" s="83"/>
      <c r="Y14" s="83"/>
      <c r="Z14" s="83"/>
      <c r="AA14" s="83"/>
    </row>
    <row r="15" spans="1:27">
      <c r="A15" s="3" t="s">
        <v>10</v>
      </c>
      <c r="B15" s="4"/>
      <c r="C15" s="4"/>
      <c r="D15" s="4"/>
      <c r="E15" s="4"/>
      <c r="F15" s="4"/>
      <c r="G15" s="4"/>
      <c r="H15" s="4">
        <f>H349</f>
        <v>0</v>
      </c>
      <c r="I15" s="4">
        <f>I349</f>
        <v>1416000</v>
      </c>
      <c r="J15" s="4">
        <f>J349</f>
        <v>3339200</v>
      </c>
      <c r="K15" s="4"/>
      <c r="L15" s="4"/>
      <c r="M15" s="4"/>
      <c r="N15" s="4"/>
      <c r="O15" s="4"/>
      <c r="P15" s="4"/>
      <c r="Q15" s="42"/>
      <c r="R15" s="4"/>
      <c r="S15" s="4"/>
      <c r="T15" s="4"/>
      <c r="U15" s="20">
        <f t="shared" si="0"/>
        <v>4755200</v>
      </c>
      <c r="W15" s="83"/>
      <c r="X15" s="83"/>
      <c r="Y15" s="83"/>
      <c r="Z15" s="83"/>
      <c r="AA15" s="83"/>
    </row>
    <row r="16" spans="1:27">
      <c r="A16" s="3" t="s">
        <v>132</v>
      </c>
      <c r="B16" s="4"/>
      <c r="C16" s="4"/>
      <c r="D16" s="4"/>
      <c r="E16" s="4"/>
      <c r="F16" s="4"/>
      <c r="G16" s="4"/>
      <c r="H16" s="4">
        <f>H384</f>
        <v>22400</v>
      </c>
      <c r="I16" s="4">
        <f>I384</f>
        <v>0</v>
      </c>
      <c r="J16" s="4">
        <f>J384</f>
        <v>0</v>
      </c>
      <c r="K16" s="4"/>
      <c r="L16" s="4"/>
      <c r="M16" s="4"/>
      <c r="N16" s="4"/>
      <c r="O16" s="4"/>
      <c r="P16" s="4"/>
      <c r="Q16" s="42"/>
      <c r="R16" s="4"/>
      <c r="S16" s="4"/>
      <c r="T16" s="4"/>
      <c r="U16" s="20">
        <f t="shared" si="0"/>
        <v>22400</v>
      </c>
      <c r="W16" s="83"/>
      <c r="X16" s="83"/>
      <c r="Y16" s="83"/>
      <c r="Z16" s="83"/>
      <c r="AA16" s="83"/>
    </row>
    <row r="17" spans="1:27">
      <c r="A17" s="3" t="s">
        <v>11</v>
      </c>
      <c r="B17" s="4"/>
      <c r="C17" s="4"/>
      <c r="D17" s="4"/>
      <c r="E17" s="4"/>
      <c r="F17" s="4"/>
      <c r="G17" s="4"/>
      <c r="H17" s="4">
        <f>H418</f>
        <v>0</v>
      </c>
      <c r="I17" s="4">
        <f>I418</f>
        <v>0</v>
      </c>
      <c r="J17" s="4">
        <f>J418</f>
        <v>220000</v>
      </c>
      <c r="K17" s="4"/>
      <c r="L17" s="4"/>
      <c r="M17" s="4"/>
      <c r="N17" s="4"/>
      <c r="O17" s="4"/>
      <c r="P17" s="4"/>
      <c r="Q17" s="42"/>
      <c r="R17" s="4"/>
      <c r="S17" s="4"/>
      <c r="T17" s="4"/>
      <c r="U17" s="20">
        <f t="shared" si="0"/>
        <v>220000</v>
      </c>
      <c r="W17" s="89" t="e">
        <f>N6+N7+N8+N9+N10+N11+N12+N13+N14+N15+#REF!+N16</f>
        <v>#REF!</v>
      </c>
      <c r="X17" s="83"/>
      <c r="Y17" s="83"/>
      <c r="Z17" s="83"/>
      <c r="AA17" s="83"/>
    </row>
    <row r="18" spans="1:27">
      <c r="A18" s="3" t="s">
        <v>143</v>
      </c>
      <c r="B18" s="4"/>
      <c r="C18" s="4"/>
      <c r="D18" s="4"/>
      <c r="E18" s="4"/>
      <c r="F18" s="4"/>
      <c r="G18" s="4"/>
      <c r="H18" s="4">
        <f>H457</f>
        <v>0</v>
      </c>
      <c r="I18" s="4">
        <f>I457</f>
        <v>0</v>
      </c>
      <c r="J18" s="4">
        <f>J457</f>
        <v>0</v>
      </c>
      <c r="K18" s="4">
        <f>K457</f>
        <v>5557500</v>
      </c>
      <c r="L18" s="4"/>
      <c r="M18" s="42"/>
      <c r="N18" s="42"/>
      <c r="O18" s="4">
        <f>O457</f>
        <v>27200</v>
      </c>
      <c r="P18" s="4">
        <f>P457</f>
        <v>0</v>
      </c>
      <c r="Q18" s="4">
        <f>Q457</f>
        <v>140000</v>
      </c>
      <c r="R18" s="4">
        <f>R457</f>
        <v>1200000</v>
      </c>
      <c r="S18" s="42"/>
      <c r="T18" s="42"/>
      <c r="U18" s="20">
        <f>SUM(B18:T18)</f>
        <v>6924700</v>
      </c>
      <c r="W18" s="83"/>
      <c r="X18" s="83"/>
      <c r="Y18" s="83"/>
      <c r="Z18" s="83"/>
      <c r="AA18" s="83"/>
    </row>
    <row r="19" spans="1:27" ht="21.75">
      <c r="A19" s="37" t="s">
        <v>170</v>
      </c>
      <c r="B19" s="37"/>
      <c r="C19" s="37"/>
      <c r="D19" s="37"/>
      <c r="E19" s="37"/>
      <c r="F19" s="37"/>
      <c r="G19" s="37"/>
      <c r="H19" s="51"/>
      <c r="I19" s="37"/>
      <c r="J19" s="37"/>
      <c r="K19" s="37"/>
      <c r="L19" s="37"/>
      <c r="M19" s="37"/>
      <c r="N19" s="51"/>
      <c r="O19" s="37"/>
      <c r="P19" s="37"/>
      <c r="Q19" s="37"/>
      <c r="R19" s="37"/>
      <c r="S19" s="37"/>
      <c r="T19" s="37"/>
      <c r="U19" s="49"/>
      <c r="W19" s="83"/>
      <c r="X19" s="83"/>
      <c r="Y19" s="83"/>
      <c r="Z19" s="83"/>
      <c r="AA19" s="83"/>
    </row>
    <row r="20" spans="1:27" ht="19.5">
      <c r="A20" s="59" t="s">
        <v>165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2"/>
      <c r="W20" s="83"/>
      <c r="X20" s="83"/>
      <c r="Y20" s="83"/>
      <c r="Z20" s="83"/>
      <c r="AA20" s="83"/>
    </row>
    <row r="21" spans="1:27" ht="19.5" customHeight="1">
      <c r="A21" s="59" t="s">
        <v>162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2"/>
      <c r="W21" s="83"/>
      <c r="X21" s="83"/>
      <c r="Y21" s="83"/>
      <c r="Z21" s="83"/>
      <c r="AA21" s="83"/>
    </row>
    <row r="22" spans="1:27" ht="19.5">
      <c r="A22" s="59" t="s">
        <v>166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2"/>
      <c r="W22" s="89"/>
      <c r="X22" s="83"/>
      <c r="Y22" s="83"/>
      <c r="Z22" s="83"/>
      <c r="AA22" s="83"/>
    </row>
    <row r="23" spans="1:27" ht="19.5">
      <c r="A23" s="59" t="s">
        <v>163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2"/>
      <c r="W23" s="5"/>
    </row>
    <row r="24" spans="1:27" ht="19.5">
      <c r="A24" s="59" t="s">
        <v>167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2"/>
    </row>
    <row r="25" spans="1:27" ht="19.5">
      <c r="A25" s="59" t="s">
        <v>164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2"/>
    </row>
    <row r="26" spans="1:27" ht="19.5">
      <c r="A26" s="59" t="s">
        <v>183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2"/>
    </row>
    <row r="27" spans="1:27" ht="19.5">
      <c r="A27" s="59" t="s">
        <v>184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2"/>
    </row>
    <row r="28" spans="1:27" ht="19.5">
      <c r="A28" s="59" t="s">
        <v>173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2"/>
    </row>
    <row r="29" spans="1:27" ht="19.5">
      <c r="A29" s="59" t="s">
        <v>177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2"/>
    </row>
    <row r="30" spans="1:27" ht="19.5">
      <c r="A30" s="59" t="s">
        <v>176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2"/>
    </row>
    <row r="31" spans="1:27" ht="19.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2"/>
    </row>
    <row r="32" spans="1:27" ht="1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59"/>
      <c r="T32" s="59"/>
      <c r="U32" s="59"/>
    </row>
    <row r="33" spans="1:24">
      <c r="A33" t="s">
        <v>1</v>
      </c>
    </row>
    <row r="34" spans="1:24">
      <c r="A34" s="16" t="s">
        <v>0</v>
      </c>
      <c r="B34" s="14" t="s">
        <v>46</v>
      </c>
      <c r="C34" s="14" t="s">
        <v>26</v>
      </c>
      <c r="D34" s="14" t="s">
        <v>46</v>
      </c>
      <c r="E34" s="14" t="s">
        <v>28</v>
      </c>
      <c r="F34" s="14" t="s">
        <v>43</v>
      </c>
      <c r="G34" s="14" t="s">
        <v>43</v>
      </c>
      <c r="H34" s="14" t="s">
        <v>14</v>
      </c>
      <c r="I34" s="14" t="s">
        <v>138</v>
      </c>
      <c r="J34" s="14" t="s">
        <v>30</v>
      </c>
      <c r="K34" s="14" t="s">
        <v>135</v>
      </c>
      <c r="L34" s="14" t="s">
        <v>13</v>
      </c>
      <c r="M34" s="14" t="s">
        <v>13</v>
      </c>
      <c r="N34" s="14" t="s">
        <v>31</v>
      </c>
      <c r="O34" s="14" t="s">
        <v>33</v>
      </c>
      <c r="P34" s="14" t="s">
        <v>33</v>
      </c>
      <c r="Q34" s="14" t="s">
        <v>145</v>
      </c>
      <c r="R34" s="14" t="s">
        <v>35</v>
      </c>
      <c r="S34" s="38" t="s">
        <v>37</v>
      </c>
      <c r="T34" s="14" t="s">
        <v>39</v>
      </c>
      <c r="U34" s="14" t="s">
        <v>41</v>
      </c>
    </row>
    <row r="35" spans="1:24" ht="13.5" thickBot="1">
      <c r="A35" s="17"/>
      <c r="B35" s="18" t="s">
        <v>48</v>
      </c>
      <c r="C35" s="18" t="s">
        <v>27</v>
      </c>
      <c r="D35" s="18" t="s">
        <v>47</v>
      </c>
      <c r="E35" s="18" t="s">
        <v>29</v>
      </c>
      <c r="F35" s="18" t="s">
        <v>44</v>
      </c>
      <c r="G35" s="18" t="s">
        <v>45</v>
      </c>
      <c r="H35" s="23" t="s">
        <v>137</v>
      </c>
      <c r="I35" s="18" t="s">
        <v>139</v>
      </c>
      <c r="J35" s="18" t="s">
        <v>146</v>
      </c>
      <c r="K35" s="18" t="s">
        <v>136</v>
      </c>
      <c r="L35" s="18" t="s">
        <v>134</v>
      </c>
      <c r="M35" s="18" t="s">
        <v>161</v>
      </c>
      <c r="N35" s="18" t="s">
        <v>32</v>
      </c>
      <c r="O35" s="18" t="s">
        <v>34</v>
      </c>
      <c r="P35" s="18" t="s">
        <v>133</v>
      </c>
      <c r="Q35" s="48" t="s">
        <v>144</v>
      </c>
      <c r="R35" s="18" t="s">
        <v>36</v>
      </c>
      <c r="S35" s="39" t="s">
        <v>38</v>
      </c>
      <c r="T35" s="18" t="s">
        <v>40</v>
      </c>
      <c r="U35" s="18" t="s">
        <v>42</v>
      </c>
    </row>
    <row r="36" spans="1:24" ht="13.5" thickBot="1">
      <c r="A36" s="26" t="s">
        <v>16</v>
      </c>
      <c r="B36" s="27"/>
      <c r="C36" s="27"/>
      <c r="D36" s="27"/>
      <c r="E36" s="27"/>
      <c r="F36" s="27"/>
      <c r="G36" s="27"/>
      <c r="H36" s="28">
        <f>H38+H39+H40+H41+H42+H43+H44+H45+H46</f>
        <v>2464000</v>
      </c>
      <c r="I36" s="28">
        <f>I38+I39+I40+I41+I42+I43+I44+I45+I46</f>
        <v>1776000</v>
      </c>
      <c r="J36" s="28">
        <f>J37+J38+J39+J40+J41+J42+J43+J44+J45+J46</f>
        <v>100000</v>
      </c>
      <c r="K36" s="27"/>
      <c r="L36" s="27"/>
      <c r="M36" s="27"/>
      <c r="N36" s="28"/>
      <c r="O36" s="28"/>
      <c r="P36" s="27"/>
      <c r="Q36" s="27"/>
      <c r="R36" s="27"/>
      <c r="S36" s="27"/>
      <c r="T36" s="27"/>
      <c r="U36" s="28">
        <f>H36+I36+J36+N36+O36</f>
        <v>4340000</v>
      </c>
    </row>
    <row r="37" spans="1:24">
      <c r="A37" s="19" t="s">
        <v>1</v>
      </c>
      <c r="B37" s="19"/>
      <c r="C37" s="19"/>
      <c r="D37" s="19"/>
      <c r="E37" s="19"/>
      <c r="F37" s="19"/>
      <c r="G37" s="19"/>
      <c r="H37" s="24"/>
      <c r="I37" s="24"/>
      <c r="J37" s="19">
        <v>10000</v>
      </c>
      <c r="K37" s="19"/>
      <c r="L37" s="19"/>
      <c r="M37" s="19"/>
      <c r="N37" s="25"/>
      <c r="O37" s="25"/>
      <c r="P37" s="19"/>
      <c r="Q37" s="25"/>
      <c r="R37" s="19"/>
      <c r="S37" s="19"/>
      <c r="T37" s="19"/>
      <c r="U37" s="19">
        <f>H37+I37+J37+N37</f>
        <v>10000</v>
      </c>
      <c r="V37" s="67"/>
      <c r="W37" s="67"/>
      <c r="X37" s="67">
        <v>60000</v>
      </c>
    </row>
    <row r="38" spans="1:24">
      <c r="A38" s="4" t="s">
        <v>49</v>
      </c>
      <c r="B38" s="4"/>
      <c r="C38" s="4"/>
      <c r="D38" s="4"/>
      <c r="E38" s="4"/>
      <c r="F38" s="4"/>
      <c r="G38" s="4"/>
      <c r="H38" s="4">
        <f>V38/2</f>
        <v>252000</v>
      </c>
      <c r="I38" s="46">
        <f>432000/2</f>
        <v>216000</v>
      </c>
      <c r="J38" s="19">
        <f t="shared" ref="J38:J46" si="1">X38/2</f>
        <v>10000</v>
      </c>
      <c r="K38" s="4"/>
      <c r="L38" s="4"/>
      <c r="M38" s="4"/>
      <c r="N38" s="4"/>
      <c r="O38" s="8"/>
      <c r="P38" s="4"/>
      <c r="Q38" s="4"/>
      <c r="R38" s="4"/>
      <c r="S38" s="4"/>
      <c r="T38" s="4"/>
      <c r="U38" s="4">
        <f>H38+I38+J38+N38+O38</f>
        <v>478000</v>
      </c>
      <c r="V38" s="67">
        <v>504000</v>
      </c>
      <c r="W38" s="67">
        <v>384000</v>
      </c>
      <c r="X38" s="67">
        <v>20000</v>
      </c>
    </row>
    <row r="39" spans="1:24">
      <c r="A39" s="4" t="s">
        <v>50</v>
      </c>
      <c r="B39" s="4"/>
      <c r="C39" s="4"/>
      <c r="D39" s="4"/>
      <c r="E39" s="4"/>
      <c r="F39" s="4"/>
      <c r="G39" s="4"/>
      <c r="H39" s="4">
        <f t="shared" ref="H39:I46" si="2">V39/2</f>
        <v>308000</v>
      </c>
      <c r="I39" s="46">
        <f>528000/2</f>
        <v>264000</v>
      </c>
      <c r="J39" s="19">
        <f t="shared" si="1"/>
        <v>10000</v>
      </c>
      <c r="K39" s="4"/>
      <c r="L39" s="4"/>
      <c r="M39" s="4"/>
      <c r="N39" s="4"/>
      <c r="O39" s="8"/>
      <c r="P39" s="4"/>
      <c r="Q39" s="4"/>
      <c r="R39" s="4"/>
      <c r="S39" s="4"/>
      <c r="T39" s="4"/>
      <c r="U39" s="4">
        <f t="shared" ref="U39:U46" si="3">H39+I39+J39+N39+O39</f>
        <v>582000</v>
      </c>
      <c r="V39" s="67">
        <v>616000</v>
      </c>
      <c r="W39" s="67">
        <v>528000</v>
      </c>
      <c r="X39" s="67">
        <v>20000</v>
      </c>
    </row>
    <row r="40" spans="1:24">
      <c r="A40" s="4" t="s">
        <v>51</v>
      </c>
      <c r="B40" s="4"/>
      <c r="C40" s="4"/>
      <c r="D40" s="4"/>
      <c r="E40" s="4"/>
      <c r="F40" s="4"/>
      <c r="G40" s="4"/>
      <c r="H40" s="4">
        <f t="shared" si="2"/>
        <v>308000</v>
      </c>
      <c r="I40" s="46">
        <f>336000/2</f>
        <v>168000</v>
      </c>
      <c r="J40" s="19">
        <f t="shared" si="1"/>
        <v>10000</v>
      </c>
      <c r="K40" s="4"/>
      <c r="L40" s="4"/>
      <c r="M40" s="4"/>
      <c r="N40" s="4"/>
      <c r="O40" s="8"/>
      <c r="P40" s="4"/>
      <c r="Q40" s="4"/>
      <c r="R40" s="4"/>
      <c r="S40" s="4"/>
      <c r="T40" s="4"/>
      <c r="U40" s="4">
        <f t="shared" si="3"/>
        <v>486000</v>
      </c>
      <c r="V40" s="67">
        <v>616000</v>
      </c>
      <c r="W40" s="67">
        <v>384000</v>
      </c>
      <c r="X40" s="67">
        <v>20000</v>
      </c>
    </row>
    <row r="41" spans="1:24">
      <c r="A41" s="4" t="s">
        <v>52</v>
      </c>
      <c r="B41" s="4"/>
      <c r="C41" s="4"/>
      <c r="D41" s="4"/>
      <c r="E41" s="4"/>
      <c r="F41" s="4"/>
      <c r="G41" s="4"/>
      <c r="H41" s="4">
        <f t="shared" si="2"/>
        <v>224000</v>
      </c>
      <c r="I41" s="46">
        <f>384000/2</f>
        <v>192000</v>
      </c>
      <c r="J41" s="19">
        <f t="shared" si="1"/>
        <v>10000</v>
      </c>
      <c r="K41" s="4"/>
      <c r="L41" s="4"/>
      <c r="M41" s="4"/>
      <c r="N41" s="4"/>
      <c r="O41" s="8"/>
      <c r="P41" s="4"/>
      <c r="Q41" s="4"/>
      <c r="R41" s="4"/>
      <c r="S41" s="4"/>
      <c r="T41" s="4"/>
      <c r="U41" s="4">
        <f t="shared" si="3"/>
        <v>426000</v>
      </c>
      <c r="V41" s="67">
        <v>448000</v>
      </c>
      <c r="W41" s="67">
        <v>384000</v>
      </c>
      <c r="X41" s="67">
        <v>20000</v>
      </c>
    </row>
    <row r="42" spans="1:24">
      <c r="A42" s="4" t="s">
        <v>53</v>
      </c>
      <c r="B42" s="4"/>
      <c r="C42" s="4"/>
      <c r="D42" s="4"/>
      <c r="E42" s="4"/>
      <c r="F42" s="4"/>
      <c r="G42" s="4"/>
      <c r="H42" s="4">
        <f t="shared" si="2"/>
        <v>252000</v>
      </c>
      <c r="I42" s="46">
        <f>432000/2</f>
        <v>216000</v>
      </c>
      <c r="J42" s="19">
        <f t="shared" si="1"/>
        <v>10000</v>
      </c>
      <c r="K42" s="4"/>
      <c r="L42" s="4"/>
      <c r="M42" s="4"/>
      <c r="N42" s="4"/>
      <c r="O42" s="8"/>
      <c r="P42" s="4"/>
      <c r="Q42" s="4"/>
      <c r="R42" s="4"/>
      <c r="S42" s="4"/>
      <c r="T42" s="4"/>
      <c r="U42" s="4">
        <f t="shared" si="3"/>
        <v>478000</v>
      </c>
      <c r="V42" s="67">
        <v>504000</v>
      </c>
      <c r="W42" s="67">
        <v>432000</v>
      </c>
      <c r="X42" s="67">
        <v>20000</v>
      </c>
    </row>
    <row r="43" spans="1:24">
      <c r="A43" s="4" t="s">
        <v>54</v>
      </c>
      <c r="B43" s="4"/>
      <c r="C43" s="4"/>
      <c r="D43" s="4"/>
      <c r="E43" s="4"/>
      <c r="F43" s="4"/>
      <c r="G43" s="4"/>
      <c r="H43" s="4">
        <f t="shared" si="2"/>
        <v>224000</v>
      </c>
      <c r="I43" s="46">
        <f>384000/2</f>
        <v>192000</v>
      </c>
      <c r="J43" s="19">
        <f t="shared" si="1"/>
        <v>10000</v>
      </c>
      <c r="K43" s="4"/>
      <c r="L43" s="4"/>
      <c r="M43" s="4"/>
      <c r="N43" s="4"/>
      <c r="O43" s="8"/>
      <c r="P43" s="4"/>
      <c r="Q43" s="4"/>
      <c r="R43" s="4"/>
      <c r="S43" s="4"/>
      <c r="T43" s="4"/>
      <c r="U43" s="4">
        <f t="shared" si="3"/>
        <v>426000</v>
      </c>
      <c r="V43" s="67">
        <v>448000</v>
      </c>
      <c r="W43" s="67">
        <v>336000</v>
      </c>
      <c r="X43" s="67">
        <v>20000</v>
      </c>
    </row>
    <row r="44" spans="1:24">
      <c r="A44" s="4" t="s">
        <v>55</v>
      </c>
      <c r="B44" s="4"/>
      <c r="C44" s="4"/>
      <c r="D44" s="4"/>
      <c r="E44" s="4"/>
      <c r="F44" s="4"/>
      <c r="G44" s="4"/>
      <c r="H44" s="4">
        <f t="shared" si="2"/>
        <v>308000</v>
      </c>
      <c r="I44" s="46">
        <f>336000/2</f>
        <v>168000</v>
      </c>
      <c r="J44" s="19">
        <f t="shared" si="1"/>
        <v>10000</v>
      </c>
      <c r="K44" s="4"/>
      <c r="L44" s="4"/>
      <c r="M44" s="4"/>
      <c r="N44" s="4"/>
      <c r="O44" s="8"/>
      <c r="P44" s="4"/>
      <c r="Q44" s="4"/>
      <c r="R44" s="4"/>
      <c r="S44" s="4"/>
      <c r="T44" s="4"/>
      <c r="U44" s="4">
        <f t="shared" si="3"/>
        <v>486000</v>
      </c>
      <c r="V44" s="67">
        <v>616000</v>
      </c>
      <c r="W44" s="67">
        <v>384000</v>
      </c>
      <c r="X44" s="67">
        <v>20000</v>
      </c>
    </row>
    <row r="45" spans="1:24">
      <c r="A45" s="4" t="s">
        <v>56</v>
      </c>
      <c r="B45" s="4"/>
      <c r="C45" s="4"/>
      <c r="D45" s="4"/>
      <c r="E45" s="4"/>
      <c r="F45" s="4"/>
      <c r="G45" s="4"/>
      <c r="H45" s="4">
        <f t="shared" si="2"/>
        <v>308000</v>
      </c>
      <c r="I45" s="46">
        <f>384000/2</f>
        <v>192000</v>
      </c>
      <c r="J45" s="19">
        <f t="shared" si="1"/>
        <v>10000</v>
      </c>
      <c r="K45" s="4"/>
      <c r="L45" s="4"/>
      <c r="M45" s="4"/>
      <c r="N45" s="4"/>
      <c r="O45" s="8"/>
      <c r="P45" s="4"/>
      <c r="Q45" s="4"/>
      <c r="R45" s="4"/>
      <c r="S45" s="4"/>
      <c r="T45" s="4"/>
      <c r="U45" s="4">
        <f t="shared" si="3"/>
        <v>510000</v>
      </c>
      <c r="V45" s="67">
        <v>616000</v>
      </c>
      <c r="W45" s="67">
        <v>336000</v>
      </c>
      <c r="X45" s="67">
        <v>20000</v>
      </c>
    </row>
    <row r="46" spans="1:24">
      <c r="A46" s="4" t="s">
        <v>57</v>
      </c>
      <c r="B46" s="4"/>
      <c r="C46" s="4"/>
      <c r="D46" s="4"/>
      <c r="E46" s="4"/>
      <c r="F46" s="4"/>
      <c r="G46" s="4"/>
      <c r="H46" s="4">
        <f t="shared" si="2"/>
        <v>280000</v>
      </c>
      <c r="I46" s="46">
        <f>336000/2</f>
        <v>168000</v>
      </c>
      <c r="J46" s="19">
        <f t="shared" si="1"/>
        <v>10000</v>
      </c>
      <c r="K46" s="4"/>
      <c r="L46" s="4"/>
      <c r="M46" s="4"/>
      <c r="N46" s="4"/>
      <c r="O46" s="8"/>
      <c r="P46" s="4"/>
      <c r="Q46" s="4"/>
      <c r="R46" s="4"/>
      <c r="S46" s="4"/>
      <c r="T46" s="4"/>
      <c r="U46" s="4">
        <f t="shared" si="3"/>
        <v>458000</v>
      </c>
      <c r="V46" s="67">
        <v>560000</v>
      </c>
      <c r="W46" s="67">
        <v>384000</v>
      </c>
      <c r="X46" s="67">
        <v>20000</v>
      </c>
    </row>
    <row r="47" spans="1:24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53"/>
      <c r="Q47" s="53"/>
      <c r="R47" s="53"/>
      <c r="S47" s="53"/>
      <c r="T47" s="53"/>
      <c r="U47" s="53"/>
      <c r="V47" s="65"/>
      <c r="W47" s="65"/>
      <c r="X47" s="65"/>
    </row>
    <row r="48" spans="1:24" ht="21.75">
      <c r="A48" s="37" t="s">
        <v>170</v>
      </c>
      <c r="B48" s="37"/>
      <c r="C48" s="37"/>
      <c r="D48" s="37"/>
      <c r="E48" s="37"/>
      <c r="F48" s="37"/>
      <c r="G48" s="37"/>
      <c r="H48" s="51"/>
      <c r="I48" s="37"/>
      <c r="J48" s="37"/>
      <c r="K48" s="37"/>
      <c r="L48" s="37"/>
      <c r="M48" s="37"/>
      <c r="N48" s="51"/>
      <c r="O48" s="37"/>
      <c r="P48" s="37"/>
      <c r="Q48" s="37"/>
      <c r="R48" s="37"/>
      <c r="S48" s="37"/>
      <c r="T48" s="37"/>
      <c r="U48" s="49"/>
      <c r="V48" s="65"/>
      <c r="W48" s="65"/>
      <c r="X48" s="65"/>
    </row>
    <row r="49" spans="1:24" ht="16.5">
      <c r="A49" s="59" t="s">
        <v>165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65"/>
      <c r="W49" s="65"/>
      <c r="X49" s="65"/>
    </row>
    <row r="50" spans="1:24" ht="16.5">
      <c r="A50" s="59" t="s">
        <v>162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65"/>
      <c r="W50" s="65"/>
      <c r="X50" s="65"/>
    </row>
    <row r="51" spans="1:24" ht="16.5">
      <c r="A51" s="59" t="s">
        <v>166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65"/>
      <c r="W51" s="65"/>
      <c r="X51" s="65"/>
    </row>
    <row r="52" spans="1:24" ht="16.5">
      <c r="A52" s="59" t="s">
        <v>163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65"/>
      <c r="W52" s="65"/>
      <c r="X52" s="65"/>
    </row>
    <row r="53" spans="1:24" ht="16.5">
      <c r="A53" s="59" t="s">
        <v>167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65"/>
      <c r="W53" s="65"/>
      <c r="X53" s="65"/>
    </row>
    <row r="54" spans="1:24" ht="16.5">
      <c r="A54" s="59" t="s">
        <v>164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65"/>
      <c r="W54" s="65"/>
      <c r="X54" s="65"/>
    </row>
    <row r="55" spans="1:24" ht="16.5">
      <c r="A55" s="59" t="s">
        <v>183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65"/>
      <c r="W55" s="65"/>
      <c r="X55" s="65"/>
    </row>
    <row r="56" spans="1:24" ht="16.5">
      <c r="A56" s="59" t="s">
        <v>184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65"/>
      <c r="W56" s="65"/>
      <c r="X56" s="65"/>
    </row>
    <row r="57" spans="1:24" ht="16.5">
      <c r="A57" s="59" t="s">
        <v>173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65"/>
      <c r="W57" s="65"/>
      <c r="X57" s="65"/>
    </row>
    <row r="58" spans="1:24" ht="16.5">
      <c r="A58" s="59" t="s">
        <v>177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65"/>
      <c r="W58" s="65"/>
      <c r="X58" s="65"/>
    </row>
    <row r="59" spans="1:24" ht="16.5">
      <c r="A59" s="59" t="s">
        <v>176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65"/>
      <c r="W59" s="65"/>
      <c r="X59" s="65"/>
    </row>
    <row r="60" spans="1:24" ht="16.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59"/>
      <c r="O60" s="59"/>
      <c r="P60" s="59"/>
      <c r="Q60" s="59"/>
      <c r="R60" s="59"/>
      <c r="S60" s="59"/>
      <c r="T60" s="59"/>
      <c r="U60" s="59"/>
      <c r="V60" s="65"/>
      <c r="W60" s="65"/>
      <c r="X60" s="65"/>
    </row>
    <row r="61" spans="1:24" ht="16.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59"/>
      <c r="O61" s="59"/>
      <c r="P61" s="59"/>
      <c r="Q61" s="59"/>
      <c r="R61" s="59"/>
      <c r="S61" s="59"/>
      <c r="T61" s="59"/>
      <c r="U61" s="59"/>
      <c r="V61" s="65"/>
      <c r="W61" s="65"/>
      <c r="X61" s="65"/>
    </row>
    <row r="62" spans="1:24" ht="16.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59"/>
      <c r="O62" s="59"/>
      <c r="P62" s="59"/>
      <c r="Q62" s="59"/>
      <c r="R62" s="59"/>
      <c r="S62" s="59"/>
      <c r="T62" s="59"/>
      <c r="U62" s="59"/>
      <c r="V62" s="65"/>
      <c r="W62" s="65"/>
      <c r="X62" s="65"/>
    </row>
    <row r="63" spans="1:24" ht="16.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59"/>
      <c r="O63" s="59"/>
      <c r="P63" s="59"/>
      <c r="Q63" s="59"/>
      <c r="R63" s="59"/>
      <c r="S63" s="59"/>
      <c r="T63" s="59"/>
      <c r="U63" s="59"/>
      <c r="V63" s="65"/>
      <c r="W63" s="65"/>
      <c r="X63" s="65"/>
    </row>
    <row r="64" spans="1:24" ht="21.7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65"/>
      <c r="W64" s="65"/>
      <c r="X64" s="65"/>
    </row>
    <row r="65" spans="1:27">
      <c r="V65" s="65"/>
      <c r="W65" s="65"/>
      <c r="X65" s="65"/>
    </row>
    <row r="66" spans="1:27">
      <c r="A66" s="6" t="s">
        <v>2</v>
      </c>
      <c r="V66" s="65"/>
      <c r="W66" s="65"/>
      <c r="X66" s="65"/>
    </row>
    <row r="67" spans="1:27">
      <c r="V67" s="65"/>
      <c r="W67" s="65"/>
      <c r="X67" s="65"/>
    </row>
    <row r="68" spans="1:27">
      <c r="A68" s="16" t="s">
        <v>0</v>
      </c>
      <c r="B68" s="14" t="s">
        <v>46</v>
      </c>
      <c r="C68" s="14" t="s">
        <v>26</v>
      </c>
      <c r="D68" s="14" t="s">
        <v>46</v>
      </c>
      <c r="E68" s="14" t="s">
        <v>28</v>
      </c>
      <c r="F68" s="14" t="s">
        <v>43</v>
      </c>
      <c r="G68" s="14" t="s">
        <v>43</v>
      </c>
      <c r="H68" s="14" t="s">
        <v>14</v>
      </c>
      <c r="I68" s="14" t="s">
        <v>138</v>
      </c>
      <c r="J68" s="14" t="s">
        <v>30</v>
      </c>
      <c r="K68" s="14" t="s">
        <v>135</v>
      </c>
      <c r="L68" s="14" t="s">
        <v>13</v>
      </c>
      <c r="M68" s="14" t="s">
        <v>13</v>
      </c>
      <c r="N68" s="14" t="s">
        <v>31</v>
      </c>
      <c r="O68" s="14" t="s">
        <v>33</v>
      </c>
      <c r="P68" s="14" t="s">
        <v>33</v>
      </c>
      <c r="Q68" s="14" t="s">
        <v>145</v>
      </c>
      <c r="R68" s="14" t="s">
        <v>35</v>
      </c>
      <c r="S68" s="38" t="s">
        <v>37</v>
      </c>
      <c r="T68" s="14" t="s">
        <v>39</v>
      </c>
      <c r="U68" s="14" t="s">
        <v>41</v>
      </c>
      <c r="V68" s="65"/>
      <c r="W68" s="64"/>
      <c r="X68" s="64"/>
      <c r="Y68" s="62"/>
      <c r="Z68" s="62"/>
      <c r="AA68" s="62"/>
    </row>
    <row r="69" spans="1:27" ht="13.5" thickBot="1">
      <c r="A69" s="17"/>
      <c r="B69" s="18" t="s">
        <v>48</v>
      </c>
      <c r="C69" s="18" t="s">
        <v>27</v>
      </c>
      <c r="D69" s="18" t="s">
        <v>47</v>
      </c>
      <c r="E69" s="18" t="s">
        <v>29</v>
      </c>
      <c r="F69" s="18" t="s">
        <v>44</v>
      </c>
      <c r="G69" s="18" t="s">
        <v>45</v>
      </c>
      <c r="H69" s="23" t="s">
        <v>137</v>
      </c>
      <c r="I69" s="18" t="s">
        <v>139</v>
      </c>
      <c r="J69" s="18" t="s">
        <v>146</v>
      </c>
      <c r="K69" s="18" t="s">
        <v>136</v>
      </c>
      <c r="L69" s="18" t="s">
        <v>134</v>
      </c>
      <c r="M69" s="18" t="s">
        <v>161</v>
      </c>
      <c r="N69" s="18" t="s">
        <v>32</v>
      </c>
      <c r="O69" s="18" t="s">
        <v>34</v>
      </c>
      <c r="P69" s="18" t="s">
        <v>133</v>
      </c>
      <c r="Q69" s="48" t="s">
        <v>144</v>
      </c>
      <c r="R69" s="18" t="s">
        <v>36</v>
      </c>
      <c r="S69" s="39" t="s">
        <v>38</v>
      </c>
      <c r="T69" s="18" t="s">
        <v>40</v>
      </c>
      <c r="U69" s="18" t="s">
        <v>42</v>
      </c>
      <c r="V69" s="65"/>
      <c r="W69" s="64"/>
      <c r="X69" s="64"/>
      <c r="Y69" s="62"/>
      <c r="Z69" s="62"/>
      <c r="AA69" s="62"/>
    </row>
    <row r="70" spans="1:27" ht="13.5" thickBot="1">
      <c r="A70" s="26" t="s">
        <v>17</v>
      </c>
      <c r="B70" s="27"/>
      <c r="C70" s="27"/>
      <c r="D70" s="27"/>
      <c r="E70" s="27"/>
      <c r="F70" s="27"/>
      <c r="G70" s="27"/>
      <c r="H70" s="28"/>
      <c r="I70" s="28">
        <f>I72+I73+I74+I75+I76+I77+I78+I79+I80</f>
        <v>1296000</v>
      </c>
      <c r="J70" s="29">
        <f>J71+J72+J73+J74+J75+J76+J77+J78+J79+J80</f>
        <v>3611200</v>
      </c>
      <c r="K70" s="27"/>
      <c r="L70" s="27"/>
      <c r="M70" s="27"/>
      <c r="N70" s="29"/>
      <c r="O70" s="29"/>
      <c r="P70" s="27"/>
      <c r="Q70" s="27"/>
      <c r="R70" s="27"/>
      <c r="S70" s="27"/>
      <c r="T70" s="27"/>
      <c r="U70" s="29">
        <f>H70+I70+J70+N70+O70</f>
        <v>4907200</v>
      </c>
      <c r="V70" s="65"/>
      <c r="W70" s="66"/>
      <c r="X70" s="66"/>
      <c r="Y70" s="62"/>
      <c r="Z70" s="62"/>
      <c r="AA70" s="62"/>
    </row>
    <row r="71" spans="1:27">
      <c r="A71" s="19" t="s">
        <v>2</v>
      </c>
      <c r="B71" s="19"/>
      <c r="C71" s="19"/>
      <c r="D71" s="19"/>
      <c r="E71" s="19"/>
      <c r="F71" s="19"/>
      <c r="G71" s="19"/>
      <c r="H71" s="19"/>
      <c r="I71" s="19"/>
      <c r="J71" s="19">
        <v>10000</v>
      </c>
      <c r="K71" s="19"/>
      <c r="L71" s="19"/>
      <c r="M71" s="19"/>
      <c r="N71" s="24"/>
      <c r="O71" s="24"/>
      <c r="P71" s="19"/>
      <c r="Q71" s="24"/>
      <c r="R71" s="19"/>
      <c r="S71" s="19"/>
      <c r="T71" s="19"/>
      <c r="U71" s="19">
        <f>J71+Q71</f>
        <v>10000</v>
      </c>
      <c r="V71" s="67"/>
      <c r="W71" s="67">
        <v>60000</v>
      </c>
      <c r="X71" s="67"/>
      <c r="Y71" s="62"/>
      <c r="Z71" s="62"/>
      <c r="AA71" s="62"/>
    </row>
    <row r="72" spans="1:27">
      <c r="A72" s="4" t="s">
        <v>58</v>
      </c>
      <c r="B72" s="4"/>
      <c r="C72" s="4"/>
      <c r="D72" s="4"/>
      <c r="E72" s="4"/>
      <c r="F72" s="4"/>
      <c r="G72" s="4"/>
      <c r="H72" s="4"/>
      <c r="I72" s="46">
        <v>48000</v>
      </c>
      <c r="J72" s="19">
        <f t="shared" ref="J72:J80" si="4">W72/2</f>
        <v>351600</v>
      </c>
      <c r="K72" s="4"/>
      <c r="L72" s="4"/>
      <c r="M72" s="4"/>
      <c r="N72" s="4"/>
      <c r="O72" s="9"/>
      <c r="P72" s="4"/>
      <c r="Q72" s="4"/>
      <c r="R72" s="4"/>
      <c r="S72" s="4"/>
      <c r="T72" s="4"/>
      <c r="U72" s="4">
        <f>H72+I72+J72+N72+O72</f>
        <v>399600</v>
      </c>
      <c r="V72" s="67">
        <v>0</v>
      </c>
      <c r="W72" s="67">
        <f>683200+20000</f>
        <v>703200</v>
      </c>
      <c r="X72" s="67"/>
      <c r="Y72" s="63"/>
      <c r="Z72" s="62"/>
      <c r="AA72" s="62"/>
    </row>
    <row r="73" spans="1:27">
      <c r="A73" s="4" t="s">
        <v>59</v>
      </c>
      <c r="B73" s="4"/>
      <c r="C73" s="4"/>
      <c r="D73" s="4"/>
      <c r="E73" s="4"/>
      <c r="F73" s="4"/>
      <c r="G73" s="4"/>
      <c r="H73" s="4"/>
      <c r="I73" s="46">
        <v>168000</v>
      </c>
      <c r="J73" s="19">
        <f t="shared" si="4"/>
        <v>318000</v>
      </c>
      <c r="K73" s="4"/>
      <c r="L73" s="4"/>
      <c r="M73" s="4"/>
      <c r="N73" s="4"/>
      <c r="O73" s="9"/>
      <c r="P73" s="4"/>
      <c r="Q73" s="4"/>
      <c r="R73" s="4"/>
      <c r="S73" s="4"/>
      <c r="T73" s="4"/>
      <c r="U73" s="4">
        <f t="shared" ref="U73:U80" si="5">H73+I73+J73+N73+O73</f>
        <v>486000</v>
      </c>
      <c r="V73" s="67">
        <v>432000</v>
      </c>
      <c r="W73" s="67">
        <f>616000+20000</f>
        <v>636000</v>
      </c>
      <c r="X73" s="67"/>
      <c r="Y73" s="63"/>
      <c r="Z73" s="62"/>
      <c r="AA73" s="62"/>
    </row>
    <row r="74" spans="1:27">
      <c r="A74" s="4" t="s">
        <v>60</v>
      </c>
      <c r="B74" s="4"/>
      <c r="C74" s="4"/>
      <c r="D74" s="4"/>
      <c r="E74" s="4"/>
      <c r="F74" s="4"/>
      <c r="G74" s="4"/>
      <c r="H74" s="4"/>
      <c r="I74" s="46">
        <f t="shared" ref="I74:I80" si="6">V74/2</f>
        <v>288000</v>
      </c>
      <c r="J74" s="19">
        <f t="shared" si="4"/>
        <v>402000</v>
      </c>
      <c r="K74" s="4"/>
      <c r="L74" s="4"/>
      <c r="M74" s="4"/>
      <c r="N74" s="4"/>
      <c r="O74" s="9"/>
      <c r="P74" s="4"/>
      <c r="Q74" s="4"/>
      <c r="R74" s="4"/>
      <c r="S74" s="4"/>
      <c r="T74" s="4"/>
      <c r="U74" s="4">
        <f t="shared" si="5"/>
        <v>690000</v>
      </c>
      <c r="V74" s="67">
        <v>576000</v>
      </c>
      <c r="W74" s="67">
        <f>784000+20000</f>
        <v>804000</v>
      </c>
      <c r="X74" s="67"/>
      <c r="Y74" s="63"/>
      <c r="Z74" s="62"/>
      <c r="AA74" s="62"/>
    </row>
    <row r="75" spans="1:27">
      <c r="A75" s="4" t="s">
        <v>61</v>
      </c>
      <c r="B75" s="4"/>
      <c r="C75" s="4"/>
      <c r="D75" s="4"/>
      <c r="E75" s="4"/>
      <c r="F75" s="4"/>
      <c r="G75" s="4"/>
      <c r="H75" s="4"/>
      <c r="I75" s="46">
        <v>192000</v>
      </c>
      <c r="J75" s="19">
        <f t="shared" si="4"/>
        <v>687600</v>
      </c>
      <c r="K75" s="4"/>
      <c r="L75" s="4"/>
      <c r="M75" s="4"/>
      <c r="N75" s="4"/>
      <c r="O75" s="9"/>
      <c r="P75" s="4"/>
      <c r="Q75" s="4"/>
      <c r="R75" s="4"/>
      <c r="S75" s="4"/>
      <c r="T75" s="4"/>
      <c r="U75" s="4">
        <f t="shared" si="5"/>
        <v>879600</v>
      </c>
      <c r="V75" s="67">
        <v>432000</v>
      </c>
      <c r="W75" s="67">
        <f>1355200+20000</f>
        <v>1375200</v>
      </c>
      <c r="X75" s="67"/>
      <c r="Y75" s="63"/>
      <c r="Z75" s="62"/>
      <c r="AA75" s="62"/>
    </row>
    <row r="76" spans="1:27">
      <c r="A76" s="4" t="s">
        <v>62</v>
      </c>
      <c r="B76" s="4"/>
      <c r="C76" s="4"/>
      <c r="D76" s="4"/>
      <c r="E76" s="4"/>
      <c r="F76" s="4"/>
      <c r="G76" s="4"/>
      <c r="H76" s="4"/>
      <c r="I76" s="46">
        <v>96000</v>
      </c>
      <c r="J76" s="19">
        <f t="shared" si="4"/>
        <v>536400</v>
      </c>
      <c r="K76" s="4"/>
      <c r="L76" s="4"/>
      <c r="M76" s="4"/>
      <c r="N76" s="4"/>
      <c r="O76" s="9"/>
      <c r="P76" s="4"/>
      <c r="Q76" s="4"/>
      <c r="R76" s="4"/>
      <c r="S76" s="4"/>
      <c r="T76" s="4"/>
      <c r="U76" s="4">
        <f t="shared" si="5"/>
        <v>632400</v>
      </c>
      <c r="V76" s="67">
        <v>336000</v>
      </c>
      <c r="W76" s="67">
        <f>1052800+20000</f>
        <v>1072800</v>
      </c>
      <c r="X76" s="67"/>
      <c r="Y76" s="63"/>
      <c r="Z76" s="62"/>
      <c r="AA76" s="62"/>
    </row>
    <row r="77" spans="1:27">
      <c r="A77" s="4" t="s">
        <v>63</v>
      </c>
      <c r="B77" s="4"/>
      <c r="C77" s="4"/>
      <c r="D77" s="4"/>
      <c r="E77" s="4"/>
      <c r="F77" s="4"/>
      <c r="G77" s="4"/>
      <c r="H77" s="4"/>
      <c r="I77" s="46">
        <f t="shared" si="6"/>
        <v>216000</v>
      </c>
      <c r="J77" s="19">
        <f t="shared" si="4"/>
        <v>402000</v>
      </c>
      <c r="K77" s="4"/>
      <c r="L77" s="4"/>
      <c r="M77" s="4"/>
      <c r="N77" s="4"/>
      <c r="O77" s="9"/>
      <c r="P77" s="4"/>
      <c r="Q77" s="4"/>
      <c r="R77" s="4"/>
      <c r="S77" s="4"/>
      <c r="T77" s="4"/>
      <c r="U77" s="4">
        <f t="shared" si="5"/>
        <v>618000</v>
      </c>
      <c r="V77" s="67">
        <v>432000</v>
      </c>
      <c r="W77" s="67">
        <f>784000+20000</f>
        <v>804000</v>
      </c>
      <c r="X77" s="67"/>
      <c r="Y77" s="63"/>
      <c r="Z77" s="62"/>
      <c r="AA77" s="62"/>
    </row>
    <row r="78" spans="1:27">
      <c r="A78" s="4" t="s">
        <v>64</v>
      </c>
      <c r="B78" s="4"/>
      <c r="C78" s="4"/>
      <c r="D78" s="4"/>
      <c r="E78" s="4"/>
      <c r="F78" s="4"/>
      <c r="G78" s="4"/>
      <c r="H78" s="4"/>
      <c r="I78" s="46">
        <v>168000</v>
      </c>
      <c r="J78" s="19">
        <f t="shared" si="4"/>
        <v>418800</v>
      </c>
      <c r="K78" s="4"/>
      <c r="L78" s="4"/>
      <c r="M78" s="4"/>
      <c r="N78" s="4"/>
      <c r="O78" s="9"/>
      <c r="P78" s="4"/>
      <c r="Q78" s="4"/>
      <c r="R78" s="4"/>
      <c r="S78" s="4"/>
      <c r="T78" s="4"/>
      <c r="U78" s="4">
        <f t="shared" si="5"/>
        <v>586800</v>
      </c>
      <c r="V78" s="67">
        <v>432000</v>
      </c>
      <c r="W78" s="67">
        <f>817600+20000</f>
        <v>837600</v>
      </c>
      <c r="X78" s="67"/>
      <c r="Y78" s="63"/>
      <c r="Z78" s="62"/>
      <c r="AA78" s="62"/>
    </row>
    <row r="79" spans="1:27">
      <c r="A79" s="4" t="s">
        <v>65</v>
      </c>
      <c r="B79" s="4"/>
      <c r="C79" s="4"/>
      <c r="D79" s="4"/>
      <c r="E79" s="4"/>
      <c r="F79" s="4"/>
      <c r="G79" s="4"/>
      <c r="H79" s="4"/>
      <c r="I79" s="46">
        <v>48000</v>
      </c>
      <c r="J79" s="19">
        <f t="shared" si="4"/>
        <v>194800</v>
      </c>
      <c r="K79" s="4"/>
      <c r="L79" s="4"/>
      <c r="M79" s="4"/>
      <c r="N79" s="4"/>
      <c r="O79" s="9"/>
      <c r="P79" s="4"/>
      <c r="Q79" s="4"/>
      <c r="R79" s="4"/>
      <c r="S79" s="4"/>
      <c r="T79" s="4"/>
      <c r="U79" s="4">
        <f t="shared" si="5"/>
        <v>242800</v>
      </c>
      <c r="V79" s="67">
        <v>144000</v>
      </c>
      <c r="W79" s="67">
        <f>369600+20000</f>
        <v>389600</v>
      </c>
      <c r="X79" s="67"/>
      <c r="Y79" s="63"/>
      <c r="Z79" s="62"/>
      <c r="AA79" s="62"/>
    </row>
    <row r="80" spans="1:27">
      <c r="A80" s="4" t="s">
        <v>131</v>
      </c>
      <c r="B80" s="4"/>
      <c r="C80" s="4"/>
      <c r="D80" s="4"/>
      <c r="E80" s="4"/>
      <c r="F80" s="4"/>
      <c r="G80" s="4"/>
      <c r="H80" s="4"/>
      <c r="I80" s="46">
        <f t="shared" si="6"/>
        <v>72000</v>
      </c>
      <c r="J80" s="19">
        <f t="shared" si="4"/>
        <v>290000</v>
      </c>
      <c r="K80" s="4"/>
      <c r="L80" s="4"/>
      <c r="M80" s="4"/>
      <c r="N80" s="4"/>
      <c r="O80" s="9"/>
      <c r="P80" s="4"/>
      <c r="Q80" s="4"/>
      <c r="R80" s="4"/>
      <c r="S80" s="4"/>
      <c r="T80" s="4"/>
      <c r="U80" s="4">
        <f t="shared" si="5"/>
        <v>362000</v>
      </c>
      <c r="V80" s="67">
        <v>144000</v>
      </c>
      <c r="W80" s="67">
        <f>560000+20000</f>
        <v>580000</v>
      </c>
      <c r="X80" s="67"/>
      <c r="Y80" s="63"/>
      <c r="Z80" s="62"/>
      <c r="AA80" s="62"/>
    </row>
    <row r="81" spans="1:24">
      <c r="H81" s="13"/>
      <c r="I81" s="13"/>
      <c r="J81" s="5"/>
      <c r="N81" s="7"/>
      <c r="O81" s="5"/>
      <c r="U81" s="10"/>
      <c r="V81" s="65"/>
      <c r="W81" s="65"/>
      <c r="X81" s="65"/>
    </row>
    <row r="82" spans="1:24" ht="21.75">
      <c r="A82" s="37" t="s">
        <v>170</v>
      </c>
      <c r="B82" s="37"/>
      <c r="C82" s="37"/>
      <c r="D82" s="37"/>
      <c r="E82" s="37"/>
      <c r="F82" s="37"/>
      <c r="G82" s="37"/>
      <c r="H82" s="51"/>
      <c r="I82" s="37"/>
      <c r="J82" s="37"/>
      <c r="K82" s="37"/>
      <c r="L82" s="37"/>
      <c r="M82" s="37"/>
      <c r="N82" s="51"/>
      <c r="O82" s="37"/>
      <c r="P82" s="37"/>
      <c r="Q82" s="37"/>
      <c r="R82" s="37"/>
      <c r="S82" s="37"/>
      <c r="T82" s="37"/>
      <c r="U82" s="49"/>
      <c r="V82" s="65"/>
      <c r="W82" s="65"/>
      <c r="X82" s="65"/>
    </row>
    <row r="83" spans="1:24" ht="16.5">
      <c r="A83" s="59" t="s">
        <v>165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65"/>
      <c r="W83" s="65"/>
      <c r="X83" s="65"/>
    </row>
    <row r="84" spans="1:24" ht="16.5">
      <c r="A84" s="59" t="s">
        <v>162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65"/>
      <c r="W84" s="65"/>
      <c r="X84" s="65"/>
    </row>
    <row r="85" spans="1:24" ht="16.5">
      <c r="A85" s="59" t="s">
        <v>166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65"/>
      <c r="W85" s="65"/>
      <c r="X85" s="65"/>
    </row>
    <row r="86" spans="1:24" ht="16.5">
      <c r="A86" s="59" t="s">
        <v>163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65"/>
      <c r="W86" s="65"/>
      <c r="X86" s="65"/>
    </row>
    <row r="87" spans="1:24" ht="16.5">
      <c r="A87" s="59" t="s">
        <v>167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65"/>
      <c r="W87" s="65"/>
      <c r="X87" s="65"/>
    </row>
    <row r="88" spans="1:24" ht="16.5">
      <c r="A88" s="59" t="s">
        <v>164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65"/>
      <c r="W88" s="65"/>
      <c r="X88" s="65"/>
    </row>
    <row r="89" spans="1:24" ht="16.5">
      <c r="A89" s="59" t="s">
        <v>183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65"/>
      <c r="W89" s="65"/>
      <c r="X89" s="65"/>
    </row>
    <row r="90" spans="1:24" ht="16.5">
      <c r="A90" s="59" t="s">
        <v>184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65"/>
      <c r="W90" s="65"/>
      <c r="X90" s="65"/>
    </row>
    <row r="91" spans="1:24" ht="16.5">
      <c r="A91" s="59" t="s">
        <v>173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65"/>
      <c r="W91" s="65"/>
      <c r="X91" s="65"/>
    </row>
    <row r="92" spans="1:24" ht="16.5">
      <c r="A92" s="59" t="s">
        <v>177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65"/>
      <c r="W92" s="65"/>
      <c r="X92" s="65"/>
    </row>
    <row r="93" spans="1:24" ht="16.5">
      <c r="A93" s="59" t="s">
        <v>176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65"/>
      <c r="W93" s="65"/>
      <c r="X93" s="65"/>
    </row>
    <row r="94" spans="1:24">
      <c r="V94" s="65"/>
      <c r="W94" s="65"/>
      <c r="X94" s="65"/>
    </row>
    <row r="95" spans="1:24">
      <c r="V95" s="65"/>
      <c r="W95" s="65"/>
      <c r="X95" s="65"/>
    </row>
    <row r="96" spans="1:24">
      <c r="V96" s="65"/>
      <c r="W96" s="65"/>
      <c r="X96" s="65"/>
    </row>
    <row r="97" spans="1:26">
      <c r="V97" s="65"/>
      <c r="W97" s="65"/>
      <c r="X97" s="65"/>
    </row>
    <row r="98" spans="1:26">
      <c r="V98" s="65"/>
      <c r="W98" s="65"/>
      <c r="X98" s="65"/>
    </row>
    <row r="99" spans="1:26">
      <c r="V99" s="65"/>
      <c r="W99" s="65"/>
      <c r="X99" s="65"/>
    </row>
    <row r="100" spans="1:26">
      <c r="V100" s="65"/>
      <c r="W100" s="65"/>
      <c r="X100" s="65"/>
    </row>
    <row r="101" spans="1:26">
      <c r="A101" s="6" t="s">
        <v>3</v>
      </c>
      <c r="V101" s="65"/>
      <c r="W101" s="65"/>
      <c r="X101" s="65"/>
    </row>
    <row r="102" spans="1:26">
      <c r="V102" s="65"/>
      <c r="W102" s="65"/>
      <c r="X102" s="65"/>
    </row>
    <row r="103" spans="1:26">
      <c r="A103" s="16" t="s">
        <v>0</v>
      </c>
      <c r="B103" s="14" t="s">
        <v>46</v>
      </c>
      <c r="C103" s="14" t="s">
        <v>26</v>
      </c>
      <c r="D103" s="14" t="s">
        <v>46</v>
      </c>
      <c r="E103" s="14" t="s">
        <v>28</v>
      </c>
      <c r="F103" s="14" t="s">
        <v>43</v>
      </c>
      <c r="G103" s="14" t="s">
        <v>43</v>
      </c>
      <c r="H103" s="14" t="s">
        <v>14</v>
      </c>
      <c r="I103" s="14" t="s">
        <v>138</v>
      </c>
      <c r="J103" s="14" t="s">
        <v>30</v>
      </c>
      <c r="K103" s="14" t="s">
        <v>135</v>
      </c>
      <c r="L103" s="14" t="s">
        <v>13</v>
      </c>
      <c r="M103" s="14" t="s">
        <v>13</v>
      </c>
      <c r="N103" s="14" t="s">
        <v>31</v>
      </c>
      <c r="O103" s="14" t="s">
        <v>33</v>
      </c>
      <c r="P103" s="14" t="s">
        <v>33</v>
      </c>
      <c r="Q103" s="14" t="s">
        <v>145</v>
      </c>
      <c r="R103" s="14" t="s">
        <v>35</v>
      </c>
      <c r="S103" s="38" t="s">
        <v>37</v>
      </c>
      <c r="T103" s="14" t="s">
        <v>39</v>
      </c>
      <c r="U103" s="14" t="s">
        <v>41</v>
      </c>
      <c r="V103" s="65"/>
      <c r="W103" s="64"/>
      <c r="X103" s="64"/>
      <c r="Y103" s="62"/>
      <c r="Z103" s="62"/>
    </row>
    <row r="104" spans="1:26" ht="13.5" thickBot="1">
      <c r="A104" s="17"/>
      <c r="B104" s="18" t="s">
        <v>48</v>
      </c>
      <c r="C104" s="18" t="s">
        <v>27</v>
      </c>
      <c r="D104" s="18" t="s">
        <v>47</v>
      </c>
      <c r="E104" s="18" t="s">
        <v>29</v>
      </c>
      <c r="F104" s="18" t="s">
        <v>44</v>
      </c>
      <c r="G104" s="18" t="s">
        <v>45</v>
      </c>
      <c r="H104" s="23" t="s">
        <v>137</v>
      </c>
      <c r="I104" s="18" t="s">
        <v>139</v>
      </c>
      <c r="J104" s="18" t="s">
        <v>146</v>
      </c>
      <c r="K104" s="18" t="s">
        <v>136</v>
      </c>
      <c r="L104" s="18" t="s">
        <v>134</v>
      </c>
      <c r="M104" s="18" t="s">
        <v>161</v>
      </c>
      <c r="N104" s="18" t="s">
        <v>32</v>
      </c>
      <c r="O104" s="18" t="s">
        <v>34</v>
      </c>
      <c r="P104" s="18" t="s">
        <v>133</v>
      </c>
      <c r="Q104" s="48" t="s">
        <v>144</v>
      </c>
      <c r="R104" s="18" t="s">
        <v>36</v>
      </c>
      <c r="S104" s="39" t="s">
        <v>38</v>
      </c>
      <c r="T104" s="18" t="s">
        <v>40</v>
      </c>
      <c r="U104" s="18" t="s">
        <v>42</v>
      </c>
      <c r="V104" s="65"/>
      <c r="W104" s="64"/>
      <c r="X104" s="64"/>
      <c r="Y104" s="62"/>
      <c r="Z104" s="62"/>
    </row>
    <row r="105" spans="1:26" ht="13.5" thickBot="1">
      <c r="A105" s="26" t="s">
        <v>18</v>
      </c>
      <c r="B105" s="27"/>
      <c r="C105" s="27"/>
      <c r="D105" s="27"/>
      <c r="E105" s="27"/>
      <c r="F105" s="27"/>
      <c r="G105" s="27"/>
      <c r="H105" s="28"/>
      <c r="I105" s="28">
        <f>I107+I108+I109+I110+I111+I112+I113+I114</f>
        <v>1368000</v>
      </c>
      <c r="J105" s="29">
        <f>J106+J107+J108+J109+J110+J111+J112+J113+J114</f>
        <v>3270800</v>
      </c>
      <c r="K105" s="27"/>
      <c r="L105" s="27"/>
      <c r="M105" s="27"/>
      <c r="N105" s="29"/>
      <c r="O105" s="29"/>
      <c r="P105" s="27"/>
      <c r="Q105" s="27"/>
      <c r="R105" s="27"/>
      <c r="S105" s="27"/>
      <c r="T105" s="27"/>
      <c r="U105" s="29">
        <f>U106+U107+U108+U109+U110+U111+U112+U113+U114</f>
        <v>4638800</v>
      </c>
      <c r="V105" s="65"/>
      <c r="W105" s="66"/>
      <c r="X105" s="66"/>
      <c r="Y105" s="62"/>
      <c r="Z105" s="62"/>
    </row>
    <row r="106" spans="1:26">
      <c r="A106" s="19" t="s">
        <v>3</v>
      </c>
      <c r="B106" s="19"/>
      <c r="C106" s="19"/>
      <c r="D106" s="19"/>
      <c r="E106" s="19"/>
      <c r="F106" s="19"/>
      <c r="G106" s="19"/>
      <c r="H106" s="24"/>
      <c r="I106" s="24"/>
      <c r="J106" s="19">
        <v>10000</v>
      </c>
      <c r="K106" s="19"/>
      <c r="L106" s="19"/>
      <c r="M106" s="19"/>
      <c r="N106" s="25"/>
      <c r="O106" s="25"/>
      <c r="P106" s="19"/>
      <c r="Q106" s="25"/>
      <c r="R106" s="19"/>
      <c r="S106" s="19"/>
      <c r="T106" s="19"/>
      <c r="U106" s="44">
        <f t="shared" ref="U106:U114" si="7">H106+I106+J106+N106+O106</f>
        <v>10000</v>
      </c>
      <c r="V106" s="67"/>
      <c r="W106" s="67">
        <v>60000</v>
      </c>
      <c r="X106" s="67"/>
      <c r="Y106" s="62"/>
      <c r="Z106" s="62"/>
    </row>
    <row r="107" spans="1:26">
      <c r="A107" s="4" t="s">
        <v>66</v>
      </c>
      <c r="B107" s="4"/>
      <c r="C107" s="4"/>
      <c r="D107" s="4"/>
      <c r="E107" s="4"/>
      <c r="F107" s="4"/>
      <c r="G107" s="4"/>
      <c r="H107" s="4"/>
      <c r="I107" s="46">
        <f>V107/2</f>
        <v>96000</v>
      </c>
      <c r="J107" s="19">
        <f t="shared" ref="J107:J114" si="8">W107/2</f>
        <v>413200</v>
      </c>
      <c r="K107" s="4"/>
      <c r="L107" s="4"/>
      <c r="M107" s="4"/>
      <c r="N107" s="4"/>
      <c r="O107" s="8"/>
      <c r="P107" s="4"/>
      <c r="Q107" s="4"/>
      <c r="R107" s="4"/>
      <c r="S107" s="4"/>
      <c r="T107" s="4"/>
      <c r="U107" s="45">
        <f t="shared" si="7"/>
        <v>509200</v>
      </c>
      <c r="V107" s="67">
        <v>192000</v>
      </c>
      <c r="W107" s="67">
        <f>806400+20000</f>
        <v>826400</v>
      </c>
      <c r="X107" s="67"/>
      <c r="Y107" s="63"/>
      <c r="Z107" s="62"/>
    </row>
    <row r="108" spans="1:26">
      <c r="A108" s="4" t="s">
        <v>67</v>
      </c>
      <c r="B108" s="4"/>
      <c r="C108" s="4"/>
      <c r="D108" s="4"/>
      <c r="E108" s="4"/>
      <c r="F108" s="4"/>
      <c r="G108" s="4"/>
      <c r="H108" s="4"/>
      <c r="I108" s="46">
        <v>240000</v>
      </c>
      <c r="J108" s="19">
        <f t="shared" si="8"/>
        <v>491600</v>
      </c>
      <c r="K108" s="4"/>
      <c r="L108" s="4"/>
      <c r="M108" s="4"/>
      <c r="N108" s="4"/>
      <c r="O108" s="8"/>
      <c r="P108" s="4"/>
      <c r="Q108" s="4"/>
      <c r="R108" s="4"/>
      <c r="S108" s="4"/>
      <c r="T108" s="4"/>
      <c r="U108" s="45">
        <f t="shared" si="7"/>
        <v>731600</v>
      </c>
      <c r="V108" s="67">
        <v>432000</v>
      </c>
      <c r="W108" s="67">
        <f>963200+20000</f>
        <v>983200</v>
      </c>
      <c r="X108" s="67"/>
      <c r="Y108" s="63"/>
      <c r="Z108" s="62"/>
    </row>
    <row r="109" spans="1:26">
      <c r="A109" s="4" t="s">
        <v>68</v>
      </c>
      <c r="B109" s="4"/>
      <c r="C109" s="4"/>
      <c r="D109" s="4"/>
      <c r="E109" s="4"/>
      <c r="F109" s="4"/>
      <c r="G109" s="4"/>
      <c r="H109" s="4"/>
      <c r="I109" s="46">
        <v>432000</v>
      </c>
      <c r="J109" s="19">
        <f t="shared" si="8"/>
        <v>654000</v>
      </c>
      <c r="K109" s="4"/>
      <c r="L109" s="4"/>
      <c r="M109" s="4"/>
      <c r="N109" s="4"/>
      <c r="O109" s="8"/>
      <c r="P109" s="4"/>
      <c r="Q109" s="4"/>
      <c r="R109" s="4"/>
      <c r="S109" s="4"/>
      <c r="T109" s="4"/>
      <c r="U109" s="45">
        <f t="shared" si="7"/>
        <v>1086000</v>
      </c>
      <c r="V109" s="67">
        <v>720000</v>
      </c>
      <c r="W109" s="67">
        <f>1288000+20000</f>
        <v>1308000</v>
      </c>
      <c r="X109" s="67"/>
      <c r="Y109" s="63"/>
      <c r="Z109" s="62"/>
    </row>
    <row r="110" spans="1:26">
      <c r="A110" s="4" t="s">
        <v>69</v>
      </c>
      <c r="B110" s="4"/>
      <c r="C110" s="4"/>
      <c r="D110" s="4"/>
      <c r="E110" s="4"/>
      <c r="F110" s="4"/>
      <c r="G110" s="4"/>
      <c r="H110" s="4"/>
      <c r="I110" s="46">
        <v>24000</v>
      </c>
      <c r="J110" s="19">
        <f t="shared" si="8"/>
        <v>312400</v>
      </c>
      <c r="K110" s="4"/>
      <c r="L110" s="4"/>
      <c r="M110" s="4"/>
      <c r="N110" s="4"/>
      <c r="O110" s="8"/>
      <c r="P110" s="4"/>
      <c r="Q110" s="4"/>
      <c r="R110" s="4"/>
      <c r="S110" s="4"/>
      <c r="T110" s="4"/>
      <c r="U110" s="45">
        <f t="shared" si="7"/>
        <v>336400</v>
      </c>
      <c r="V110" s="67">
        <v>96000</v>
      </c>
      <c r="W110" s="67">
        <f>604800+20000</f>
        <v>624800</v>
      </c>
      <c r="X110" s="67"/>
      <c r="Y110" s="63"/>
      <c r="Z110" s="62"/>
    </row>
    <row r="111" spans="1:26">
      <c r="A111" s="4" t="s">
        <v>70</v>
      </c>
      <c r="B111" s="4"/>
      <c r="C111" s="4"/>
      <c r="D111" s="4"/>
      <c r="E111" s="4"/>
      <c r="F111" s="4"/>
      <c r="G111" s="4"/>
      <c r="H111" s="4"/>
      <c r="I111" s="46">
        <f t="shared" ref="I111:I113" si="9">V111/2</f>
        <v>48000</v>
      </c>
      <c r="J111" s="19">
        <f t="shared" si="8"/>
        <v>166800</v>
      </c>
      <c r="K111" s="4"/>
      <c r="L111" s="4"/>
      <c r="M111" s="4"/>
      <c r="N111" s="4"/>
      <c r="O111" s="8"/>
      <c r="P111" s="4"/>
      <c r="Q111" s="4"/>
      <c r="R111" s="4"/>
      <c r="S111" s="4"/>
      <c r="T111" s="4"/>
      <c r="U111" s="45">
        <f t="shared" si="7"/>
        <v>214800</v>
      </c>
      <c r="V111" s="67">
        <v>96000</v>
      </c>
      <c r="W111" s="67">
        <f>313600+20000</f>
        <v>333600</v>
      </c>
      <c r="X111" s="67"/>
      <c r="Y111" s="63"/>
      <c r="Z111" s="62"/>
    </row>
    <row r="112" spans="1:26">
      <c r="A112" s="4" t="s">
        <v>71</v>
      </c>
      <c r="B112" s="4"/>
      <c r="C112" s="4"/>
      <c r="D112" s="4"/>
      <c r="E112" s="4"/>
      <c r="F112" s="4"/>
      <c r="G112" s="4"/>
      <c r="H112" s="4"/>
      <c r="I112" s="46">
        <f t="shared" si="9"/>
        <v>144000</v>
      </c>
      <c r="J112" s="19">
        <f t="shared" si="8"/>
        <v>318000</v>
      </c>
      <c r="K112" s="4"/>
      <c r="L112" s="4"/>
      <c r="M112" s="4"/>
      <c r="N112" s="4"/>
      <c r="O112" s="8"/>
      <c r="P112" s="4"/>
      <c r="Q112" s="4"/>
      <c r="R112" s="4"/>
      <c r="S112" s="4"/>
      <c r="T112" s="4"/>
      <c r="U112" s="45">
        <f t="shared" si="7"/>
        <v>462000</v>
      </c>
      <c r="V112" s="67">
        <v>288000</v>
      </c>
      <c r="W112" s="67">
        <f>616000+20000</f>
        <v>636000</v>
      </c>
      <c r="X112" s="67"/>
      <c r="Y112" s="63"/>
      <c r="Z112" s="62"/>
    </row>
    <row r="113" spans="1:26">
      <c r="A113" s="4" t="s">
        <v>72</v>
      </c>
      <c r="B113" s="4"/>
      <c r="C113" s="4"/>
      <c r="D113" s="4"/>
      <c r="E113" s="4"/>
      <c r="F113" s="4"/>
      <c r="G113" s="4"/>
      <c r="H113" s="4"/>
      <c r="I113" s="46">
        <f t="shared" si="9"/>
        <v>240000</v>
      </c>
      <c r="J113" s="19">
        <f t="shared" si="8"/>
        <v>446800</v>
      </c>
      <c r="K113" s="4"/>
      <c r="L113" s="4"/>
      <c r="M113" s="4"/>
      <c r="N113" s="4"/>
      <c r="O113" s="8"/>
      <c r="P113" s="4"/>
      <c r="Q113" s="4"/>
      <c r="R113" s="4"/>
      <c r="S113" s="4"/>
      <c r="T113" s="4"/>
      <c r="U113" s="45">
        <f t="shared" si="7"/>
        <v>686800</v>
      </c>
      <c r="V113" s="67">
        <v>480000</v>
      </c>
      <c r="W113" s="67">
        <f>873600+20000</f>
        <v>893600</v>
      </c>
      <c r="X113" s="67"/>
      <c r="Y113" s="63"/>
      <c r="Z113" s="62"/>
    </row>
    <row r="114" spans="1:26">
      <c r="A114" s="4" t="s">
        <v>73</v>
      </c>
      <c r="B114" s="4"/>
      <c r="C114" s="4"/>
      <c r="D114" s="4"/>
      <c r="E114" s="4"/>
      <c r="F114" s="4"/>
      <c r="G114" s="4"/>
      <c r="H114" s="4"/>
      <c r="I114" s="46">
        <v>144000</v>
      </c>
      <c r="J114" s="19">
        <f t="shared" si="8"/>
        <v>458000</v>
      </c>
      <c r="K114" s="4"/>
      <c r="L114" s="4"/>
      <c r="M114" s="4"/>
      <c r="N114" s="4"/>
      <c r="O114" s="8"/>
      <c r="P114" s="4"/>
      <c r="Q114" s="4"/>
      <c r="R114" s="4"/>
      <c r="S114" s="4"/>
      <c r="T114" s="4"/>
      <c r="U114" s="45">
        <f t="shared" si="7"/>
        <v>602000</v>
      </c>
      <c r="V114" s="67">
        <v>240000</v>
      </c>
      <c r="W114" s="67">
        <f>896000+20000</f>
        <v>916000</v>
      </c>
      <c r="X114" s="67"/>
      <c r="Y114" s="63"/>
      <c r="Z114" s="62"/>
    </row>
    <row r="115" spans="1:26">
      <c r="J115" s="5"/>
      <c r="N115" s="11"/>
      <c r="O115" s="5"/>
      <c r="U115" s="10"/>
      <c r="V115" s="65"/>
      <c r="W115" s="65"/>
      <c r="X115" s="65"/>
    </row>
    <row r="116" spans="1:26" ht="21.75">
      <c r="A116" s="37" t="s">
        <v>170</v>
      </c>
      <c r="B116" s="37"/>
      <c r="C116" s="37"/>
      <c r="D116" s="37"/>
      <c r="E116" s="37"/>
      <c r="F116" s="37"/>
      <c r="G116" s="37"/>
      <c r="H116" s="51"/>
      <c r="I116" s="37"/>
      <c r="J116" s="37"/>
      <c r="K116" s="37"/>
      <c r="L116" s="37"/>
      <c r="M116" s="37"/>
      <c r="N116" s="51"/>
      <c r="O116" s="37"/>
      <c r="P116" s="37"/>
      <c r="Q116" s="37"/>
      <c r="R116" s="37"/>
      <c r="S116" s="37"/>
      <c r="T116" s="37"/>
      <c r="U116" s="49"/>
      <c r="V116" s="65"/>
      <c r="W116" s="65"/>
      <c r="X116" s="65"/>
    </row>
    <row r="117" spans="1:26" ht="16.5">
      <c r="A117" s="59" t="s">
        <v>165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65"/>
      <c r="W117" s="65"/>
      <c r="X117" s="65"/>
    </row>
    <row r="118" spans="1:26" ht="16.5">
      <c r="A118" s="59" t="s">
        <v>162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65"/>
      <c r="W118" s="65"/>
      <c r="X118" s="65"/>
    </row>
    <row r="119" spans="1:26" ht="16.5">
      <c r="A119" s="59" t="s">
        <v>166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65"/>
      <c r="W119" s="65"/>
      <c r="X119" s="65"/>
    </row>
    <row r="120" spans="1:26" ht="16.5">
      <c r="A120" s="59" t="s">
        <v>163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65"/>
      <c r="W120" s="65"/>
      <c r="X120" s="65"/>
    </row>
    <row r="121" spans="1:26" ht="16.5">
      <c r="A121" s="59" t="s">
        <v>167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65"/>
      <c r="W121" s="65"/>
      <c r="X121" s="65"/>
    </row>
    <row r="122" spans="1:26" ht="16.5">
      <c r="A122" s="59" t="s">
        <v>164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65"/>
      <c r="W122" s="65"/>
      <c r="X122" s="65"/>
    </row>
    <row r="123" spans="1:26" ht="16.5">
      <c r="A123" s="59" t="s">
        <v>183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65"/>
      <c r="W123" s="65"/>
      <c r="X123" s="65"/>
    </row>
    <row r="124" spans="1:26" ht="16.5">
      <c r="A124" s="59" t="s">
        <v>184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65"/>
      <c r="W124" s="65"/>
      <c r="X124" s="65"/>
    </row>
    <row r="125" spans="1:26" ht="16.5">
      <c r="A125" s="59" t="s">
        <v>173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65"/>
      <c r="W125" s="65"/>
      <c r="X125" s="65"/>
    </row>
    <row r="126" spans="1:26" ht="16.5">
      <c r="A126" s="59" t="s">
        <v>177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65"/>
      <c r="W126" s="65"/>
      <c r="X126" s="65"/>
    </row>
    <row r="127" spans="1:26" ht="16.5">
      <c r="A127" s="59" t="s">
        <v>176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65"/>
      <c r="W127" s="65"/>
      <c r="X127" s="65"/>
    </row>
    <row r="128" spans="1:26">
      <c r="V128" s="65"/>
      <c r="W128" s="65"/>
      <c r="X128" s="65"/>
    </row>
    <row r="129" spans="1:26">
      <c r="V129" s="65"/>
      <c r="W129" s="65"/>
      <c r="X129" s="65"/>
    </row>
    <row r="130" spans="1:26">
      <c r="V130" s="65"/>
      <c r="W130" s="65"/>
      <c r="X130" s="65"/>
    </row>
    <row r="131" spans="1:26">
      <c r="V131" s="65"/>
      <c r="W131" s="65"/>
      <c r="X131" s="65"/>
    </row>
    <row r="132" spans="1:26">
      <c r="V132" s="65"/>
      <c r="W132" s="65"/>
      <c r="X132" s="65"/>
    </row>
    <row r="133" spans="1:26">
      <c r="V133" s="65"/>
      <c r="W133" s="65"/>
      <c r="X133" s="65"/>
    </row>
    <row r="134" spans="1:26">
      <c r="V134" s="65"/>
      <c r="W134" s="65"/>
      <c r="X134" s="65"/>
    </row>
    <row r="135" spans="1:26">
      <c r="V135" s="65"/>
      <c r="W135" s="65"/>
      <c r="X135" s="65"/>
    </row>
    <row r="136" spans="1:26">
      <c r="A136" s="6" t="s">
        <v>4</v>
      </c>
      <c r="V136" s="65"/>
      <c r="W136" s="65"/>
      <c r="X136" s="65"/>
    </row>
    <row r="137" spans="1:26">
      <c r="V137" s="65"/>
      <c r="W137" s="65"/>
      <c r="X137" s="65"/>
      <c r="Y137" s="62"/>
      <c r="Z137" s="62"/>
    </row>
    <row r="138" spans="1:26">
      <c r="A138" s="16" t="s">
        <v>0</v>
      </c>
      <c r="B138" s="14" t="s">
        <v>46</v>
      </c>
      <c r="C138" s="14" t="s">
        <v>26</v>
      </c>
      <c r="D138" s="14" t="s">
        <v>46</v>
      </c>
      <c r="E138" s="14" t="s">
        <v>28</v>
      </c>
      <c r="F138" s="14" t="s">
        <v>43</v>
      </c>
      <c r="G138" s="14" t="s">
        <v>43</v>
      </c>
      <c r="H138" s="14" t="s">
        <v>14</v>
      </c>
      <c r="I138" s="14" t="s">
        <v>138</v>
      </c>
      <c r="J138" s="14" t="s">
        <v>30</v>
      </c>
      <c r="K138" s="14" t="s">
        <v>135</v>
      </c>
      <c r="L138" s="14" t="s">
        <v>13</v>
      </c>
      <c r="M138" s="14" t="s">
        <v>13</v>
      </c>
      <c r="N138" s="14" t="s">
        <v>31</v>
      </c>
      <c r="O138" s="14" t="s">
        <v>33</v>
      </c>
      <c r="P138" s="14" t="s">
        <v>33</v>
      </c>
      <c r="Q138" s="14" t="s">
        <v>145</v>
      </c>
      <c r="R138" s="14" t="s">
        <v>35</v>
      </c>
      <c r="S138" s="38" t="s">
        <v>37</v>
      </c>
      <c r="T138" s="14" t="s">
        <v>39</v>
      </c>
      <c r="U138" s="14" t="s">
        <v>41</v>
      </c>
      <c r="V138" s="65"/>
      <c r="W138" s="64"/>
      <c r="X138" s="64"/>
      <c r="Y138" s="62"/>
      <c r="Z138" s="62"/>
    </row>
    <row r="139" spans="1:26" ht="13.5" thickBot="1">
      <c r="A139" s="17"/>
      <c r="B139" s="18" t="s">
        <v>48</v>
      </c>
      <c r="C139" s="18" t="s">
        <v>27</v>
      </c>
      <c r="D139" s="18" t="s">
        <v>47</v>
      </c>
      <c r="E139" s="18" t="s">
        <v>29</v>
      </c>
      <c r="F139" s="18" t="s">
        <v>44</v>
      </c>
      <c r="G139" s="18" t="s">
        <v>45</v>
      </c>
      <c r="H139" s="23" t="s">
        <v>137</v>
      </c>
      <c r="I139" s="18" t="s">
        <v>139</v>
      </c>
      <c r="J139" s="18" t="s">
        <v>146</v>
      </c>
      <c r="K139" s="18" t="s">
        <v>136</v>
      </c>
      <c r="L139" s="18" t="s">
        <v>134</v>
      </c>
      <c r="M139" s="18" t="s">
        <v>161</v>
      </c>
      <c r="N139" s="18" t="s">
        <v>32</v>
      </c>
      <c r="O139" s="18" t="s">
        <v>34</v>
      </c>
      <c r="P139" s="18" t="s">
        <v>133</v>
      </c>
      <c r="Q139" s="48" t="s">
        <v>144</v>
      </c>
      <c r="R139" s="18" t="s">
        <v>36</v>
      </c>
      <c r="S139" s="39" t="s">
        <v>38</v>
      </c>
      <c r="T139" s="18" t="s">
        <v>40</v>
      </c>
      <c r="U139" s="18" t="s">
        <v>42</v>
      </c>
      <c r="V139" s="65"/>
      <c r="W139" s="64"/>
      <c r="X139" s="64"/>
      <c r="Y139" s="62"/>
      <c r="Z139" s="62"/>
    </row>
    <row r="140" spans="1:26" ht="13.5" thickBot="1">
      <c r="A140" s="26" t="s">
        <v>19</v>
      </c>
      <c r="B140" s="27"/>
      <c r="C140" s="27"/>
      <c r="D140" s="27"/>
      <c r="E140" s="27"/>
      <c r="F140" s="27"/>
      <c r="G140" s="27"/>
      <c r="H140" s="28"/>
      <c r="I140" s="28">
        <f>I142+I143+I144+I145+I146+I147+I148+I149</f>
        <v>888000</v>
      </c>
      <c r="J140" s="28">
        <f>J141+J142+J143+J144+J145+J146+J147+J148+J149</f>
        <v>6317200</v>
      </c>
      <c r="K140" s="27"/>
      <c r="L140" s="27"/>
      <c r="M140" s="27"/>
      <c r="N140" s="28"/>
      <c r="O140" s="28"/>
      <c r="P140" s="27"/>
      <c r="Q140" s="27"/>
      <c r="R140" s="27"/>
      <c r="S140" s="27"/>
      <c r="T140" s="27"/>
      <c r="U140" s="28">
        <f>H140+I140+J140+N140+O140</f>
        <v>7205200</v>
      </c>
      <c r="V140" s="65"/>
      <c r="W140" s="66"/>
      <c r="X140" s="66"/>
      <c r="Y140" s="62"/>
      <c r="Z140" s="62"/>
    </row>
    <row r="141" spans="1:26">
      <c r="A141" s="19" t="s">
        <v>4</v>
      </c>
      <c r="B141" s="19"/>
      <c r="C141" s="19"/>
      <c r="D141" s="19"/>
      <c r="E141" s="19"/>
      <c r="F141" s="19"/>
      <c r="G141" s="19"/>
      <c r="H141" s="19"/>
      <c r="I141" s="19"/>
      <c r="J141" s="19">
        <v>10000</v>
      </c>
      <c r="K141" s="19"/>
      <c r="L141" s="19"/>
      <c r="M141" s="19"/>
      <c r="N141" s="25"/>
      <c r="O141" s="25"/>
      <c r="P141" s="19"/>
      <c r="Q141" s="25"/>
      <c r="R141" s="19"/>
      <c r="S141" s="19"/>
      <c r="T141" s="19"/>
      <c r="U141" s="19">
        <v>10000</v>
      </c>
      <c r="V141" s="67"/>
      <c r="W141" s="67">
        <v>60000</v>
      </c>
      <c r="X141" s="67"/>
      <c r="Y141" s="62"/>
      <c r="Z141" s="62"/>
    </row>
    <row r="142" spans="1:26">
      <c r="A142" s="4" t="s">
        <v>74</v>
      </c>
      <c r="B142" s="4"/>
      <c r="C142" s="4"/>
      <c r="D142" s="4"/>
      <c r="E142" s="4"/>
      <c r="F142" s="4"/>
      <c r="G142" s="4"/>
      <c r="H142" s="4"/>
      <c r="I142" s="46">
        <f>V142/2</f>
        <v>72000</v>
      </c>
      <c r="J142" s="19">
        <f t="shared" ref="J142:J149" si="10">W142/2</f>
        <v>766000</v>
      </c>
      <c r="K142" s="4"/>
      <c r="L142" s="4"/>
      <c r="M142" s="4"/>
      <c r="N142" s="4"/>
      <c r="O142" s="8"/>
      <c r="P142" s="4"/>
      <c r="Q142" s="4"/>
      <c r="R142" s="4"/>
      <c r="S142" s="4"/>
      <c r="T142" s="4"/>
      <c r="U142" s="4">
        <f>H142+I142+J142+N142+O142</f>
        <v>838000</v>
      </c>
      <c r="V142" s="67">
        <v>144000</v>
      </c>
      <c r="W142" s="67">
        <f>1512000+20000</f>
        <v>1532000</v>
      </c>
      <c r="X142" s="67"/>
      <c r="Y142" s="63"/>
      <c r="Z142" s="62"/>
    </row>
    <row r="143" spans="1:26">
      <c r="A143" s="4" t="s">
        <v>75</v>
      </c>
      <c r="B143" s="4"/>
      <c r="C143" s="4"/>
      <c r="D143" s="4"/>
      <c r="E143" s="4"/>
      <c r="F143" s="4"/>
      <c r="G143" s="4"/>
      <c r="H143" s="4"/>
      <c r="I143" s="46">
        <f t="shared" ref="I143:I149" si="11">V143/2</f>
        <v>192000</v>
      </c>
      <c r="J143" s="19">
        <f t="shared" si="10"/>
        <v>1365200</v>
      </c>
      <c r="K143" s="4"/>
      <c r="L143" s="4"/>
      <c r="M143" s="4"/>
      <c r="N143" s="4"/>
      <c r="O143" s="8"/>
      <c r="P143" s="4"/>
      <c r="Q143" s="4"/>
      <c r="R143" s="4"/>
      <c r="S143" s="4"/>
      <c r="T143" s="4"/>
      <c r="U143" s="4">
        <f t="shared" ref="U143:U149" si="12">H143+I143+J143+N143+O143</f>
        <v>1557200</v>
      </c>
      <c r="V143" s="67">
        <v>384000</v>
      </c>
      <c r="W143" s="67">
        <f>2710400+20000</f>
        <v>2730400</v>
      </c>
      <c r="X143" s="67"/>
      <c r="Y143" s="63"/>
      <c r="Z143" s="62"/>
    </row>
    <row r="144" spans="1:26">
      <c r="A144" s="4" t="s">
        <v>76</v>
      </c>
      <c r="B144" s="4"/>
      <c r="C144" s="4"/>
      <c r="D144" s="4"/>
      <c r="E144" s="4"/>
      <c r="F144" s="4"/>
      <c r="G144" s="4"/>
      <c r="H144" s="4"/>
      <c r="I144" s="46">
        <f t="shared" si="11"/>
        <v>72000</v>
      </c>
      <c r="J144" s="19">
        <f t="shared" si="10"/>
        <v>906000</v>
      </c>
      <c r="K144" s="4"/>
      <c r="L144" s="4"/>
      <c r="M144" s="4"/>
      <c r="N144" s="4"/>
      <c r="O144" s="8"/>
      <c r="P144" s="4"/>
      <c r="Q144" s="4"/>
      <c r="R144" s="4"/>
      <c r="S144" s="4"/>
      <c r="T144" s="4"/>
      <c r="U144" s="4">
        <f t="shared" si="12"/>
        <v>978000</v>
      </c>
      <c r="V144" s="67">
        <v>144000</v>
      </c>
      <c r="W144" s="67">
        <f>1792000+20000</f>
        <v>1812000</v>
      </c>
      <c r="X144" s="67"/>
      <c r="Y144" s="63"/>
      <c r="Z144" s="62"/>
    </row>
    <row r="145" spans="1:26">
      <c r="A145" s="4" t="s">
        <v>77</v>
      </c>
      <c r="B145" s="4"/>
      <c r="C145" s="4"/>
      <c r="D145" s="4"/>
      <c r="E145" s="4"/>
      <c r="F145" s="4"/>
      <c r="G145" s="4"/>
      <c r="H145" s="4"/>
      <c r="I145" s="46">
        <v>48000</v>
      </c>
      <c r="J145" s="19">
        <f t="shared" si="10"/>
        <v>301200</v>
      </c>
      <c r="K145" s="4"/>
      <c r="L145" s="4"/>
      <c r="M145" s="4"/>
      <c r="N145" s="4"/>
      <c r="O145" s="8"/>
      <c r="P145" s="4"/>
      <c r="Q145" s="4"/>
      <c r="R145" s="4"/>
      <c r="S145" s="4"/>
      <c r="T145" s="4"/>
      <c r="U145" s="4">
        <f t="shared" si="12"/>
        <v>349200</v>
      </c>
      <c r="V145" s="67">
        <v>144000</v>
      </c>
      <c r="W145" s="67">
        <f>582400+20000</f>
        <v>602400</v>
      </c>
      <c r="X145" s="67"/>
      <c r="Y145" s="63"/>
      <c r="Z145" s="62"/>
    </row>
    <row r="146" spans="1:26">
      <c r="A146" s="4" t="s">
        <v>78</v>
      </c>
      <c r="B146" s="4"/>
      <c r="C146" s="4"/>
      <c r="D146" s="4"/>
      <c r="E146" s="4"/>
      <c r="F146" s="4"/>
      <c r="G146" s="4"/>
      <c r="H146" s="4"/>
      <c r="I146" s="46">
        <v>168000</v>
      </c>
      <c r="J146" s="19">
        <f t="shared" si="10"/>
        <v>855600</v>
      </c>
      <c r="K146" s="4"/>
      <c r="L146" s="4"/>
      <c r="M146" s="4"/>
      <c r="N146" s="4"/>
      <c r="O146" s="8"/>
      <c r="P146" s="4"/>
      <c r="Q146" s="4"/>
      <c r="R146" s="4"/>
      <c r="S146" s="4"/>
      <c r="T146" s="4"/>
      <c r="U146" s="4">
        <f t="shared" si="12"/>
        <v>1023600</v>
      </c>
      <c r="V146" s="67">
        <v>240000</v>
      </c>
      <c r="W146" s="67">
        <f>1691200+20000</f>
        <v>1711200</v>
      </c>
      <c r="X146" s="67"/>
      <c r="Y146" s="63"/>
      <c r="Z146" s="62"/>
    </row>
    <row r="147" spans="1:26">
      <c r="A147" s="4" t="s">
        <v>79</v>
      </c>
      <c r="B147" s="4"/>
      <c r="C147" s="4"/>
      <c r="D147" s="4"/>
      <c r="E147" s="4"/>
      <c r="F147" s="4"/>
      <c r="G147" s="4"/>
      <c r="H147" s="4"/>
      <c r="I147" s="46">
        <v>120000</v>
      </c>
      <c r="J147" s="19">
        <f t="shared" si="10"/>
        <v>866800</v>
      </c>
      <c r="K147" s="4"/>
      <c r="L147" s="4"/>
      <c r="M147" s="4"/>
      <c r="N147" s="4"/>
      <c r="O147" s="8"/>
      <c r="P147" s="4"/>
      <c r="Q147" s="4"/>
      <c r="R147" s="4"/>
      <c r="S147" s="4"/>
      <c r="T147" s="4"/>
      <c r="U147" s="4">
        <f t="shared" si="12"/>
        <v>986800</v>
      </c>
      <c r="V147" s="67">
        <v>144000</v>
      </c>
      <c r="W147" s="67">
        <f>1713600+20000</f>
        <v>1733600</v>
      </c>
      <c r="X147" s="67"/>
      <c r="Y147" s="63"/>
      <c r="Z147" s="62"/>
    </row>
    <row r="148" spans="1:26">
      <c r="A148" s="4" t="s">
        <v>80</v>
      </c>
      <c r="B148" s="4"/>
      <c r="C148" s="4"/>
      <c r="D148" s="4"/>
      <c r="E148" s="4"/>
      <c r="F148" s="4"/>
      <c r="G148" s="4"/>
      <c r="H148" s="4"/>
      <c r="I148" s="46">
        <v>192000</v>
      </c>
      <c r="J148" s="19">
        <f t="shared" si="10"/>
        <v>973200</v>
      </c>
      <c r="K148" s="4"/>
      <c r="L148" s="4"/>
      <c r="M148" s="4"/>
      <c r="N148" s="4"/>
      <c r="O148" s="8"/>
      <c r="P148" s="4"/>
      <c r="Q148" s="4"/>
      <c r="R148" s="4"/>
      <c r="S148" s="4"/>
      <c r="T148" s="4"/>
      <c r="U148" s="4">
        <f t="shared" si="12"/>
        <v>1165200</v>
      </c>
      <c r="V148" s="67">
        <v>336000</v>
      </c>
      <c r="W148" s="67">
        <f>1926400+20000</f>
        <v>1946400</v>
      </c>
      <c r="X148" s="67"/>
      <c r="Y148" s="63"/>
      <c r="Z148" s="62"/>
    </row>
    <row r="149" spans="1:26">
      <c r="A149" s="4" t="s">
        <v>81</v>
      </c>
      <c r="B149" s="4"/>
      <c r="C149" s="4"/>
      <c r="D149" s="4"/>
      <c r="E149" s="4"/>
      <c r="F149" s="4"/>
      <c r="G149" s="4"/>
      <c r="H149" s="4"/>
      <c r="I149" s="46">
        <f t="shared" si="11"/>
        <v>24000</v>
      </c>
      <c r="J149" s="19">
        <f t="shared" si="10"/>
        <v>273200</v>
      </c>
      <c r="K149" s="4"/>
      <c r="L149" s="4"/>
      <c r="M149" s="4"/>
      <c r="N149" s="4"/>
      <c r="O149" s="8"/>
      <c r="P149" s="4"/>
      <c r="Q149" s="4"/>
      <c r="R149" s="4"/>
      <c r="S149" s="4"/>
      <c r="T149" s="4"/>
      <c r="U149" s="4">
        <f t="shared" si="12"/>
        <v>297200</v>
      </c>
      <c r="V149" s="67">
        <v>48000</v>
      </c>
      <c r="W149" s="67">
        <f>526400+20000</f>
        <v>546400</v>
      </c>
      <c r="X149" s="67"/>
      <c r="Y149" s="63"/>
      <c r="Z149" s="62"/>
    </row>
    <row r="150" spans="1:26">
      <c r="J150" s="5"/>
      <c r="N150" s="10"/>
      <c r="O150" s="10"/>
      <c r="U150" s="10"/>
      <c r="V150" s="65"/>
      <c r="W150" s="65"/>
      <c r="X150" s="65"/>
      <c r="Y150" s="62"/>
      <c r="Z150" s="62"/>
    </row>
    <row r="151" spans="1:26" ht="21.75">
      <c r="A151" s="37" t="s">
        <v>170</v>
      </c>
      <c r="B151" s="37"/>
      <c r="C151" s="37"/>
      <c r="D151" s="37"/>
      <c r="E151" s="37"/>
      <c r="F151" s="37"/>
      <c r="G151" s="37"/>
      <c r="H151" s="51"/>
      <c r="I151" s="37"/>
      <c r="J151" s="37"/>
      <c r="K151" s="37"/>
      <c r="L151" s="37"/>
      <c r="M151" s="37"/>
      <c r="N151" s="51"/>
      <c r="O151" s="37"/>
      <c r="P151" s="37"/>
      <c r="Q151" s="37"/>
      <c r="R151" s="37"/>
      <c r="S151" s="37"/>
      <c r="T151" s="37"/>
      <c r="U151" s="49"/>
      <c r="V151" s="65"/>
      <c r="W151" s="65"/>
      <c r="X151" s="65"/>
    </row>
    <row r="152" spans="1:26" ht="16.5">
      <c r="A152" s="59" t="s">
        <v>165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65"/>
      <c r="W152" s="65"/>
      <c r="X152" s="65"/>
    </row>
    <row r="153" spans="1:26" ht="16.5">
      <c r="A153" s="59" t="s">
        <v>162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65"/>
      <c r="W153" s="65"/>
      <c r="X153" s="65"/>
    </row>
    <row r="154" spans="1:26" ht="16.5">
      <c r="A154" s="59" t="s">
        <v>166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65"/>
      <c r="W154" s="65"/>
      <c r="X154" s="65"/>
    </row>
    <row r="155" spans="1:26" ht="16.5">
      <c r="A155" s="59" t="s">
        <v>163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65"/>
      <c r="W155" s="65"/>
      <c r="X155" s="65"/>
    </row>
    <row r="156" spans="1:26" ht="16.5">
      <c r="A156" s="59" t="s">
        <v>167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65"/>
      <c r="W156" s="65"/>
      <c r="X156" s="65"/>
    </row>
    <row r="157" spans="1:26" ht="16.5">
      <c r="A157" s="59" t="s">
        <v>164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65"/>
      <c r="W157" s="65"/>
      <c r="X157" s="65"/>
    </row>
    <row r="158" spans="1:26" ht="16.5">
      <c r="A158" s="59" t="s">
        <v>183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65"/>
      <c r="W158" s="65"/>
      <c r="X158" s="65"/>
    </row>
    <row r="159" spans="1:26" ht="16.5">
      <c r="A159" s="59" t="s">
        <v>184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65"/>
      <c r="W159" s="65"/>
      <c r="X159" s="65"/>
    </row>
    <row r="160" spans="1:26" ht="16.5">
      <c r="A160" s="59" t="s">
        <v>173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65"/>
      <c r="W160" s="65"/>
      <c r="X160" s="65"/>
    </row>
    <row r="161" spans="1:25" ht="16.5">
      <c r="A161" s="59" t="s">
        <v>177</v>
      </c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65"/>
      <c r="W161" s="65"/>
      <c r="X161" s="65"/>
    </row>
    <row r="162" spans="1:25" ht="16.5">
      <c r="A162" s="59" t="s">
        <v>176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65"/>
      <c r="W162" s="65"/>
      <c r="X162" s="65"/>
    </row>
    <row r="163" spans="1:25">
      <c r="V163" s="65"/>
      <c r="W163" s="65"/>
      <c r="X163" s="65"/>
    </row>
    <row r="164" spans="1:25">
      <c r="V164" s="65"/>
      <c r="W164" s="65"/>
      <c r="X164" s="65"/>
    </row>
    <row r="165" spans="1:25">
      <c r="V165" s="65"/>
      <c r="W165" s="65"/>
      <c r="X165" s="65"/>
    </row>
    <row r="166" spans="1:25">
      <c r="V166" s="65"/>
      <c r="W166" s="65"/>
      <c r="X166" s="65"/>
    </row>
    <row r="167" spans="1:25">
      <c r="V167" s="65"/>
      <c r="W167" s="65"/>
      <c r="X167" s="65"/>
    </row>
    <row r="168" spans="1:25">
      <c r="V168" s="65"/>
      <c r="W168" s="65"/>
      <c r="X168" s="65"/>
    </row>
    <row r="169" spans="1:25">
      <c r="V169" s="65"/>
      <c r="W169" s="65"/>
      <c r="X169" s="65"/>
    </row>
    <row r="170" spans="1:25">
      <c r="V170" s="65"/>
      <c r="W170" s="65"/>
      <c r="X170" s="65"/>
    </row>
    <row r="171" spans="1:25">
      <c r="V171" s="65"/>
      <c r="W171" s="65"/>
      <c r="X171" s="65"/>
    </row>
    <row r="172" spans="1:25">
      <c r="A172" s="6" t="s">
        <v>5</v>
      </c>
      <c r="V172" s="65"/>
      <c r="W172" s="65"/>
      <c r="X172" s="65"/>
      <c r="Y172" s="62"/>
    </row>
    <row r="173" spans="1:25">
      <c r="A173" s="16" t="s">
        <v>0</v>
      </c>
      <c r="B173" s="14" t="s">
        <v>46</v>
      </c>
      <c r="C173" s="14" t="s">
        <v>26</v>
      </c>
      <c r="D173" s="14" t="s">
        <v>46</v>
      </c>
      <c r="E173" s="14" t="s">
        <v>28</v>
      </c>
      <c r="F173" s="14" t="s">
        <v>43</v>
      </c>
      <c r="G173" s="14" t="s">
        <v>43</v>
      </c>
      <c r="H173" s="14" t="s">
        <v>14</v>
      </c>
      <c r="I173" s="14" t="s">
        <v>138</v>
      </c>
      <c r="J173" s="14" t="s">
        <v>30</v>
      </c>
      <c r="K173" s="14" t="s">
        <v>135</v>
      </c>
      <c r="L173" s="14" t="s">
        <v>13</v>
      </c>
      <c r="M173" s="14" t="s">
        <v>13</v>
      </c>
      <c r="N173" s="14" t="s">
        <v>31</v>
      </c>
      <c r="O173" s="14" t="s">
        <v>33</v>
      </c>
      <c r="P173" s="14" t="s">
        <v>33</v>
      </c>
      <c r="Q173" s="14" t="s">
        <v>145</v>
      </c>
      <c r="R173" s="14" t="s">
        <v>35</v>
      </c>
      <c r="S173" s="38" t="s">
        <v>37</v>
      </c>
      <c r="T173" s="14" t="s">
        <v>39</v>
      </c>
      <c r="U173" s="14" t="s">
        <v>41</v>
      </c>
      <c r="V173" s="65"/>
      <c r="W173" s="64"/>
      <c r="X173" s="64"/>
      <c r="Y173" s="62"/>
    </row>
    <row r="174" spans="1:25" ht="13.5" thickBot="1">
      <c r="A174" s="17"/>
      <c r="B174" s="18" t="s">
        <v>48</v>
      </c>
      <c r="C174" s="18" t="s">
        <v>27</v>
      </c>
      <c r="D174" s="18" t="s">
        <v>47</v>
      </c>
      <c r="E174" s="18" t="s">
        <v>29</v>
      </c>
      <c r="F174" s="18" t="s">
        <v>44</v>
      </c>
      <c r="G174" s="18" t="s">
        <v>45</v>
      </c>
      <c r="H174" s="23" t="s">
        <v>137</v>
      </c>
      <c r="I174" s="18" t="s">
        <v>139</v>
      </c>
      <c r="J174" s="18" t="s">
        <v>146</v>
      </c>
      <c r="K174" s="18" t="s">
        <v>136</v>
      </c>
      <c r="L174" s="18" t="s">
        <v>134</v>
      </c>
      <c r="M174" s="18" t="s">
        <v>161</v>
      </c>
      <c r="N174" s="18" t="s">
        <v>32</v>
      </c>
      <c r="O174" s="18" t="s">
        <v>34</v>
      </c>
      <c r="P174" s="18" t="s">
        <v>133</v>
      </c>
      <c r="Q174" s="48" t="s">
        <v>144</v>
      </c>
      <c r="R174" s="18" t="s">
        <v>36</v>
      </c>
      <c r="S174" s="39" t="s">
        <v>38</v>
      </c>
      <c r="T174" s="18" t="s">
        <v>40</v>
      </c>
      <c r="U174" s="18" t="s">
        <v>42</v>
      </c>
      <c r="V174" s="65"/>
      <c r="W174" s="64"/>
      <c r="X174" s="64"/>
      <c r="Y174" s="62"/>
    </row>
    <row r="175" spans="1:25" ht="13.5" thickBot="1">
      <c r="A175" s="26" t="s">
        <v>20</v>
      </c>
      <c r="B175" s="27"/>
      <c r="C175" s="27"/>
      <c r="D175" s="27"/>
      <c r="E175" s="27"/>
      <c r="F175" s="27"/>
      <c r="G175" s="27"/>
      <c r="H175" s="29"/>
      <c r="I175" s="29">
        <f>I177+I178+I179+I180+I181+I182+I183+I184+I185+I186+I187+I188</f>
        <v>1104000</v>
      </c>
      <c r="J175" s="29">
        <f>J176+J177+J178+J179+J180+J181+J182+J183+J184+J185+J186+J187+J188</f>
        <v>6771600</v>
      </c>
      <c r="K175" s="27"/>
      <c r="L175" s="27"/>
      <c r="M175" s="27"/>
      <c r="N175" s="29"/>
      <c r="O175" s="29"/>
      <c r="P175" s="27"/>
      <c r="Q175" s="33"/>
      <c r="R175" s="27"/>
      <c r="S175" s="27"/>
      <c r="T175" s="27"/>
      <c r="U175" s="29">
        <f>H175+I175+J175+N175+O175</f>
        <v>7875600</v>
      </c>
      <c r="V175" s="65"/>
      <c r="W175" s="66"/>
      <c r="X175" s="66"/>
      <c r="Y175" s="62"/>
    </row>
    <row r="176" spans="1:25">
      <c r="A176" s="19" t="s">
        <v>148</v>
      </c>
      <c r="B176" s="19"/>
      <c r="C176" s="19"/>
      <c r="D176" s="19"/>
      <c r="E176" s="19"/>
      <c r="F176" s="19"/>
      <c r="G176" s="19"/>
      <c r="H176" s="25"/>
      <c r="I176" s="25"/>
      <c r="J176" s="19">
        <v>10000</v>
      </c>
      <c r="K176" s="19"/>
      <c r="L176" s="19"/>
      <c r="M176" s="19"/>
      <c r="N176" s="25"/>
      <c r="O176" s="25"/>
      <c r="P176" s="19"/>
      <c r="Q176" s="25"/>
      <c r="R176" s="19"/>
      <c r="S176" s="19"/>
      <c r="T176" s="19"/>
      <c r="U176" s="44">
        <f t="shared" ref="U176:U188" si="13">H176+I176+J176+N176+O176</f>
        <v>10000</v>
      </c>
      <c r="V176" s="67"/>
      <c r="W176" s="67">
        <v>60000</v>
      </c>
      <c r="X176" s="67"/>
      <c r="Y176" s="62"/>
    </row>
    <row r="177" spans="1:25">
      <c r="A177" s="4" t="s">
        <v>82</v>
      </c>
      <c r="B177" s="4"/>
      <c r="C177" s="4"/>
      <c r="D177" s="4"/>
      <c r="E177" s="4"/>
      <c r="F177" s="4"/>
      <c r="G177" s="4"/>
      <c r="H177" s="4"/>
      <c r="I177" s="46">
        <f>V177/2</f>
        <v>96000</v>
      </c>
      <c r="J177" s="19">
        <f t="shared" ref="J177:J188" si="14">W177/2</f>
        <v>620400</v>
      </c>
      <c r="K177" s="4"/>
      <c r="L177" s="4"/>
      <c r="M177" s="4"/>
      <c r="N177" s="4"/>
      <c r="O177" s="8"/>
      <c r="P177" s="4"/>
      <c r="Q177" s="4"/>
      <c r="R177" s="4"/>
      <c r="S177" s="4"/>
      <c r="T177" s="4"/>
      <c r="U177" s="45">
        <f t="shared" si="13"/>
        <v>716400</v>
      </c>
      <c r="V177" s="67">
        <v>192000</v>
      </c>
      <c r="W177" s="67">
        <f>1220800+20000</f>
        <v>1240800</v>
      </c>
      <c r="X177" s="67"/>
      <c r="Y177" s="62"/>
    </row>
    <row r="178" spans="1:25">
      <c r="A178" s="4" t="s">
        <v>83</v>
      </c>
      <c r="B178" s="4"/>
      <c r="C178" s="4"/>
      <c r="D178" s="4"/>
      <c r="E178" s="4"/>
      <c r="F178" s="4"/>
      <c r="G178" s="4"/>
      <c r="H178" s="4"/>
      <c r="I178" s="46">
        <f t="shared" ref="I178:I188" si="15">V178/2</f>
        <v>216000</v>
      </c>
      <c r="J178" s="19">
        <f t="shared" si="14"/>
        <v>850000</v>
      </c>
      <c r="K178" s="4"/>
      <c r="L178" s="4"/>
      <c r="M178" s="4"/>
      <c r="N178" s="4"/>
      <c r="O178" s="8"/>
      <c r="P178" s="4"/>
      <c r="Q178" s="4"/>
      <c r="R178" s="4"/>
      <c r="S178" s="4"/>
      <c r="T178" s="4"/>
      <c r="U178" s="45">
        <f t="shared" si="13"/>
        <v>1066000</v>
      </c>
      <c r="V178" s="67">
        <v>432000</v>
      </c>
      <c r="W178" s="67">
        <f>1680000+20000</f>
        <v>1700000</v>
      </c>
      <c r="X178" s="67"/>
      <c r="Y178" s="62"/>
    </row>
    <row r="179" spans="1:25">
      <c r="A179" s="4" t="s">
        <v>84</v>
      </c>
      <c r="B179" s="4"/>
      <c r="C179" s="4"/>
      <c r="D179" s="4"/>
      <c r="E179" s="4"/>
      <c r="F179" s="4"/>
      <c r="G179" s="4"/>
      <c r="H179" s="4"/>
      <c r="I179" s="46">
        <v>48000</v>
      </c>
      <c r="J179" s="19">
        <f t="shared" si="14"/>
        <v>502800</v>
      </c>
      <c r="K179" s="4"/>
      <c r="L179" s="4"/>
      <c r="M179" s="4"/>
      <c r="N179" s="4"/>
      <c r="O179" s="8"/>
      <c r="P179" s="4"/>
      <c r="Q179" s="4"/>
      <c r="R179" s="4"/>
      <c r="S179" s="4"/>
      <c r="T179" s="4"/>
      <c r="U179" s="45">
        <f t="shared" si="13"/>
        <v>550800</v>
      </c>
      <c r="V179" s="67">
        <v>48000</v>
      </c>
      <c r="W179" s="67">
        <f>985600+20000</f>
        <v>1005600</v>
      </c>
      <c r="X179" s="67"/>
      <c r="Y179" s="62"/>
    </row>
    <row r="180" spans="1:25">
      <c r="A180" s="4" t="s">
        <v>85</v>
      </c>
      <c r="B180" s="4"/>
      <c r="C180" s="4"/>
      <c r="D180" s="4"/>
      <c r="E180" s="4"/>
      <c r="F180" s="4"/>
      <c r="G180" s="4"/>
      <c r="H180" s="4"/>
      <c r="I180" s="46">
        <f t="shared" si="15"/>
        <v>24000</v>
      </c>
      <c r="J180" s="19">
        <f t="shared" si="14"/>
        <v>351600</v>
      </c>
      <c r="K180" s="4"/>
      <c r="L180" s="4"/>
      <c r="M180" s="4"/>
      <c r="N180" s="4"/>
      <c r="O180" s="8"/>
      <c r="P180" s="4"/>
      <c r="Q180" s="4"/>
      <c r="R180" s="4"/>
      <c r="S180" s="4"/>
      <c r="T180" s="4"/>
      <c r="U180" s="45">
        <f t="shared" si="13"/>
        <v>375600</v>
      </c>
      <c r="V180" s="67">
        <v>48000</v>
      </c>
      <c r="W180" s="67">
        <f>683200+20000</f>
        <v>703200</v>
      </c>
      <c r="X180" s="67"/>
      <c r="Y180" s="62"/>
    </row>
    <row r="181" spans="1:25">
      <c r="A181" s="4" t="s">
        <v>86</v>
      </c>
      <c r="B181" s="4"/>
      <c r="C181" s="4"/>
      <c r="D181" s="4"/>
      <c r="E181" s="4"/>
      <c r="F181" s="4"/>
      <c r="G181" s="4"/>
      <c r="H181" s="4"/>
      <c r="I181" s="46">
        <f t="shared" si="15"/>
        <v>144000</v>
      </c>
      <c r="J181" s="19">
        <f t="shared" si="14"/>
        <v>626000</v>
      </c>
      <c r="K181" s="4"/>
      <c r="L181" s="4"/>
      <c r="M181" s="4"/>
      <c r="N181" s="4"/>
      <c r="O181" s="8"/>
      <c r="P181" s="4"/>
      <c r="Q181" s="4"/>
      <c r="R181" s="4"/>
      <c r="S181" s="4"/>
      <c r="T181" s="4"/>
      <c r="U181" s="45">
        <f t="shared" si="13"/>
        <v>770000</v>
      </c>
      <c r="V181" s="67">
        <v>288000</v>
      </c>
      <c r="W181" s="67">
        <f>1232000+20000</f>
        <v>1252000</v>
      </c>
      <c r="X181" s="67"/>
      <c r="Y181" s="62"/>
    </row>
    <row r="182" spans="1:25">
      <c r="A182" s="4" t="s">
        <v>87</v>
      </c>
      <c r="B182" s="4"/>
      <c r="C182" s="4"/>
      <c r="D182" s="4"/>
      <c r="E182" s="4"/>
      <c r="F182" s="4"/>
      <c r="G182" s="4"/>
      <c r="H182" s="4"/>
      <c r="I182" s="46">
        <f t="shared" si="15"/>
        <v>24000</v>
      </c>
      <c r="J182" s="19">
        <f t="shared" si="14"/>
        <v>368400</v>
      </c>
      <c r="K182" s="4"/>
      <c r="L182" s="4"/>
      <c r="M182" s="4"/>
      <c r="N182" s="4"/>
      <c r="O182" s="8"/>
      <c r="P182" s="4"/>
      <c r="Q182" s="4"/>
      <c r="R182" s="4"/>
      <c r="S182" s="4"/>
      <c r="T182" s="4"/>
      <c r="U182" s="45">
        <f t="shared" si="13"/>
        <v>392400</v>
      </c>
      <c r="V182" s="67">
        <v>48000</v>
      </c>
      <c r="W182" s="67">
        <f>716800+20000</f>
        <v>736800</v>
      </c>
      <c r="X182" s="67"/>
      <c r="Y182" s="62"/>
    </row>
    <row r="183" spans="1:25">
      <c r="A183" s="4" t="s">
        <v>88</v>
      </c>
      <c r="B183" s="4"/>
      <c r="C183" s="4"/>
      <c r="D183" s="4"/>
      <c r="E183" s="4"/>
      <c r="F183" s="4"/>
      <c r="G183" s="4"/>
      <c r="H183" s="4"/>
      <c r="I183" s="46">
        <f t="shared" si="15"/>
        <v>144000</v>
      </c>
      <c r="J183" s="19">
        <f t="shared" si="14"/>
        <v>855600</v>
      </c>
      <c r="K183" s="4"/>
      <c r="L183" s="4"/>
      <c r="M183" s="4"/>
      <c r="N183" s="4"/>
      <c r="O183" s="8"/>
      <c r="P183" s="4"/>
      <c r="Q183" s="4"/>
      <c r="R183" s="4"/>
      <c r="S183" s="4"/>
      <c r="T183" s="4"/>
      <c r="U183" s="45">
        <f t="shared" si="13"/>
        <v>999600</v>
      </c>
      <c r="V183" s="67">
        <v>288000</v>
      </c>
      <c r="W183" s="67">
        <f>1691200+20000</f>
        <v>1711200</v>
      </c>
      <c r="X183" s="67"/>
      <c r="Y183" s="62"/>
    </row>
    <row r="184" spans="1:25">
      <c r="A184" s="4" t="s">
        <v>89</v>
      </c>
      <c r="B184" s="4"/>
      <c r="C184" s="4"/>
      <c r="D184" s="4"/>
      <c r="E184" s="4"/>
      <c r="F184" s="4"/>
      <c r="G184" s="4"/>
      <c r="H184" s="4"/>
      <c r="I184" s="46">
        <f t="shared" si="15"/>
        <v>72000</v>
      </c>
      <c r="J184" s="19">
        <f t="shared" si="14"/>
        <v>542000</v>
      </c>
      <c r="K184" s="4"/>
      <c r="L184" s="4"/>
      <c r="M184" s="4"/>
      <c r="N184" s="4"/>
      <c r="O184" s="8"/>
      <c r="P184" s="4"/>
      <c r="Q184" s="4"/>
      <c r="R184" s="4"/>
      <c r="S184" s="4"/>
      <c r="T184" s="4"/>
      <c r="U184" s="45">
        <f t="shared" si="13"/>
        <v>614000</v>
      </c>
      <c r="V184" s="67">
        <v>144000</v>
      </c>
      <c r="W184" s="67">
        <f>1064000+20000</f>
        <v>1084000</v>
      </c>
      <c r="X184" s="67"/>
      <c r="Y184" s="62"/>
    </row>
    <row r="185" spans="1:25">
      <c r="A185" s="4" t="s">
        <v>90</v>
      </c>
      <c r="B185" s="4"/>
      <c r="C185" s="4"/>
      <c r="D185" s="4"/>
      <c r="E185" s="4"/>
      <c r="F185" s="4"/>
      <c r="G185" s="4"/>
      <c r="H185" s="4"/>
      <c r="I185" s="46">
        <v>120000</v>
      </c>
      <c r="J185" s="19">
        <f t="shared" si="14"/>
        <v>810800</v>
      </c>
      <c r="K185" s="4"/>
      <c r="L185" s="4"/>
      <c r="M185" s="4"/>
      <c r="N185" s="4"/>
      <c r="O185" s="8"/>
      <c r="P185" s="4"/>
      <c r="Q185" s="4"/>
      <c r="R185" s="4"/>
      <c r="S185" s="4"/>
      <c r="T185" s="4"/>
      <c r="U185" s="45">
        <f t="shared" si="13"/>
        <v>930800</v>
      </c>
      <c r="V185" s="67">
        <v>192000</v>
      </c>
      <c r="W185" s="67">
        <f>1601600+20000</f>
        <v>1621600</v>
      </c>
      <c r="X185" s="67"/>
      <c r="Y185" s="62"/>
    </row>
    <row r="186" spans="1:25">
      <c r="A186" s="4" t="s">
        <v>91</v>
      </c>
      <c r="B186" s="4"/>
      <c r="C186" s="4"/>
      <c r="D186" s="4"/>
      <c r="E186" s="4"/>
      <c r="F186" s="4"/>
      <c r="G186" s="4"/>
      <c r="H186" s="4"/>
      <c r="I186" s="46">
        <v>24000</v>
      </c>
      <c r="J186" s="19">
        <f t="shared" si="14"/>
        <v>385200</v>
      </c>
      <c r="K186" s="4"/>
      <c r="L186" s="4"/>
      <c r="M186" s="4"/>
      <c r="N186" s="4"/>
      <c r="O186" s="8"/>
      <c r="P186" s="4"/>
      <c r="Q186" s="4"/>
      <c r="R186" s="4"/>
      <c r="S186" s="4"/>
      <c r="T186" s="4"/>
      <c r="U186" s="45">
        <f t="shared" si="13"/>
        <v>409200</v>
      </c>
      <c r="V186" s="67">
        <v>96000</v>
      </c>
      <c r="W186" s="67">
        <f>750400+20000</f>
        <v>770400</v>
      </c>
      <c r="X186" s="67"/>
      <c r="Y186" s="62"/>
    </row>
    <row r="187" spans="1:25">
      <c r="A187" s="4" t="s">
        <v>92</v>
      </c>
      <c r="B187" s="4"/>
      <c r="C187" s="4"/>
      <c r="D187" s="4"/>
      <c r="E187" s="4"/>
      <c r="F187" s="4"/>
      <c r="G187" s="4"/>
      <c r="H187" s="4"/>
      <c r="I187" s="46">
        <v>48000</v>
      </c>
      <c r="J187" s="19">
        <f t="shared" si="14"/>
        <v>194800</v>
      </c>
      <c r="K187" s="4"/>
      <c r="L187" s="4"/>
      <c r="M187" s="4"/>
      <c r="N187" s="4"/>
      <c r="O187" s="8"/>
      <c r="P187" s="4"/>
      <c r="Q187" s="4"/>
      <c r="R187" s="4"/>
      <c r="S187" s="4"/>
      <c r="T187" s="4"/>
      <c r="U187" s="45">
        <f t="shared" si="13"/>
        <v>242800</v>
      </c>
      <c r="V187" s="67">
        <v>144000</v>
      </c>
      <c r="W187" s="67">
        <f>369600+20000</f>
        <v>389600</v>
      </c>
      <c r="X187" s="67"/>
      <c r="Y187" s="62"/>
    </row>
    <row r="188" spans="1:25">
      <c r="A188" s="4" t="s">
        <v>93</v>
      </c>
      <c r="B188" s="4"/>
      <c r="C188" s="4"/>
      <c r="D188" s="4"/>
      <c r="E188" s="4"/>
      <c r="F188" s="4"/>
      <c r="G188" s="4"/>
      <c r="H188" s="4"/>
      <c r="I188" s="46">
        <f t="shared" si="15"/>
        <v>144000</v>
      </c>
      <c r="J188" s="19">
        <f t="shared" si="14"/>
        <v>654000</v>
      </c>
      <c r="K188" s="4"/>
      <c r="L188" s="4"/>
      <c r="M188" s="4"/>
      <c r="N188" s="4"/>
      <c r="O188" s="8"/>
      <c r="P188" s="4"/>
      <c r="Q188" s="4"/>
      <c r="R188" s="4"/>
      <c r="S188" s="4"/>
      <c r="T188" s="4"/>
      <c r="U188" s="45">
        <f t="shared" si="13"/>
        <v>798000</v>
      </c>
      <c r="V188" s="67">
        <v>288000</v>
      </c>
      <c r="W188" s="67">
        <f>1288000+20000</f>
        <v>1308000</v>
      </c>
      <c r="X188" s="67"/>
      <c r="Y188" s="62"/>
    </row>
    <row r="189" spans="1:25" ht="21.75">
      <c r="A189" s="37" t="s">
        <v>170</v>
      </c>
      <c r="B189" s="37"/>
      <c r="C189" s="37"/>
      <c r="D189" s="37"/>
      <c r="E189" s="37"/>
      <c r="F189" s="37"/>
      <c r="G189" s="37"/>
      <c r="H189" s="51"/>
      <c r="I189" s="37"/>
      <c r="J189" s="37"/>
      <c r="K189" s="37"/>
      <c r="L189" s="37"/>
      <c r="M189" s="37"/>
      <c r="N189" s="51"/>
      <c r="O189" s="37"/>
      <c r="P189" s="37"/>
      <c r="Q189" s="37"/>
      <c r="R189" s="37"/>
      <c r="S189" s="37"/>
      <c r="T189" s="37"/>
      <c r="U189" s="49"/>
      <c r="V189" s="65"/>
      <c r="W189" s="65"/>
      <c r="X189" s="65"/>
    </row>
    <row r="190" spans="1:25" ht="16.5">
      <c r="A190" s="59" t="s">
        <v>165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65"/>
      <c r="W190" s="65"/>
      <c r="X190" s="65"/>
    </row>
    <row r="191" spans="1:25" ht="16.5">
      <c r="A191" s="59" t="s">
        <v>162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65"/>
      <c r="W191" s="65"/>
      <c r="X191" s="65"/>
    </row>
    <row r="192" spans="1:25" ht="16.5">
      <c r="A192" s="59" t="s">
        <v>166</v>
      </c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65"/>
      <c r="W192" s="65"/>
      <c r="X192" s="65"/>
    </row>
    <row r="193" spans="1:25" ht="16.5">
      <c r="A193" s="59" t="s">
        <v>163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65"/>
      <c r="W193" s="65"/>
      <c r="X193" s="65"/>
    </row>
    <row r="194" spans="1:25" ht="16.5">
      <c r="A194" s="59" t="s">
        <v>167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65"/>
      <c r="W194" s="65"/>
      <c r="X194" s="65"/>
    </row>
    <row r="195" spans="1:25" ht="16.5">
      <c r="A195" s="59" t="s">
        <v>164</v>
      </c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65"/>
      <c r="W195" s="65"/>
      <c r="X195" s="65"/>
    </row>
    <row r="196" spans="1:25" ht="16.5">
      <c r="A196" s="59" t="s">
        <v>183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65"/>
      <c r="W196" s="65"/>
      <c r="X196" s="65"/>
    </row>
    <row r="197" spans="1:25" ht="16.5">
      <c r="A197" s="59" t="s">
        <v>184</v>
      </c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65"/>
      <c r="W197" s="65"/>
      <c r="X197" s="65"/>
    </row>
    <row r="198" spans="1:25" ht="16.5">
      <c r="A198" s="59" t="s">
        <v>173</v>
      </c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65"/>
      <c r="W198" s="65"/>
      <c r="X198" s="65"/>
    </row>
    <row r="199" spans="1:25" ht="16.5">
      <c r="A199" s="59" t="s">
        <v>177</v>
      </c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65"/>
      <c r="W199" s="65"/>
      <c r="X199" s="65"/>
    </row>
    <row r="200" spans="1:25" ht="16.5">
      <c r="A200" s="59" t="s">
        <v>176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65"/>
      <c r="W200" s="65"/>
      <c r="X200" s="65"/>
    </row>
    <row r="201" spans="1:25" ht="16.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59"/>
      <c r="O201" s="59"/>
      <c r="P201" s="59"/>
      <c r="Q201" s="59"/>
      <c r="R201" s="59"/>
      <c r="S201" s="59"/>
      <c r="T201" s="59"/>
      <c r="U201" s="59"/>
      <c r="V201" s="65"/>
      <c r="W201" s="65"/>
      <c r="X201" s="65"/>
    </row>
    <row r="202" spans="1:25" ht="16.5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59"/>
      <c r="O202" s="59"/>
      <c r="P202" s="59"/>
      <c r="Q202" s="59"/>
      <c r="R202" s="59"/>
      <c r="S202" s="59"/>
      <c r="T202" s="59"/>
      <c r="U202" s="59"/>
      <c r="V202" s="65"/>
      <c r="W202" s="65"/>
      <c r="X202" s="65"/>
    </row>
    <row r="203" spans="1:25" ht="16.5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59"/>
      <c r="O203" s="59"/>
      <c r="P203" s="59"/>
      <c r="Q203" s="59"/>
      <c r="R203" s="59"/>
      <c r="S203" s="59"/>
      <c r="T203" s="59"/>
      <c r="U203" s="59"/>
      <c r="V203" s="65"/>
      <c r="W203" s="65"/>
      <c r="X203" s="65"/>
    </row>
    <row r="204" spans="1:25" ht="16.5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59"/>
      <c r="O204" s="59"/>
      <c r="P204" s="59"/>
      <c r="Q204" s="59"/>
      <c r="R204" s="59"/>
      <c r="S204" s="59"/>
      <c r="T204" s="59"/>
      <c r="U204" s="59"/>
      <c r="V204" s="65"/>
      <c r="W204" s="65"/>
      <c r="X204" s="65"/>
    </row>
    <row r="205" spans="1:25">
      <c r="V205" s="65"/>
      <c r="W205" s="65"/>
      <c r="X205" s="65"/>
    </row>
    <row r="206" spans="1:25">
      <c r="A206" s="6" t="s">
        <v>6</v>
      </c>
      <c r="V206" s="65"/>
      <c r="W206" s="65"/>
      <c r="X206" s="65"/>
    </row>
    <row r="207" spans="1:25">
      <c r="A207" s="16" t="s">
        <v>0</v>
      </c>
      <c r="B207" s="14" t="s">
        <v>46</v>
      </c>
      <c r="C207" s="14" t="s">
        <v>26</v>
      </c>
      <c r="D207" s="14" t="s">
        <v>46</v>
      </c>
      <c r="E207" s="14" t="s">
        <v>28</v>
      </c>
      <c r="F207" s="14" t="s">
        <v>43</v>
      </c>
      <c r="G207" s="14" t="s">
        <v>43</v>
      </c>
      <c r="H207" s="14" t="s">
        <v>14</v>
      </c>
      <c r="I207" s="14" t="s">
        <v>138</v>
      </c>
      <c r="J207" s="14" t="s">
        <v>30</v>
      </c>
      <c r="K207" s="14" t="s">
        <v>135</v>
      </c>
      <c r="L207" s="14" t="s">
        <v>13</v>
      </c>
      <c r="M207" s="14" t="s">
        <v>13</v>
      </c>
      <c r="N207" s="14" t="s">
        <v>31</v>
      </c>
      <c r="O207" s="14" t="s">
        <v>33</v>
      </c>
      <c r="P207" s="14" t="s">
        <v>33</v>
      </c>
      <c r="Q207" s="14" t="s">
        <v>145</v>
      </c>
      <c r="R207" s="14" t="s">
        <v>35</v>
      </c>
      <c r="S207" s="38" t="s">
        <v>37</v>
      </c>
      <c r="T207" s="14" t="s">
        <v>39</v>
      </c>
      <c r="U207" s="14" t="s">
        <v>41</v>
      </c>
      <c r="V207" s="65"/>
      <c r="W207" s="64"/>
      <c r="X207" s="64"/>
      <c r="Y207" s="62"/>
    </row>
    <row r="208" spans="1:25" ht="13.5" thickBot="1">
      <c r="A208" s="17"/>
      <c r="B208" s="18" t="s">
        <v>48</v>
      </c>
      <c r="C208" s="18" t="s">
        <v>27</v>
      </c>
      <c r="D208" s="18" t="s">
        <v>47</v>
      </c>
      <c r="E208" s="18" t="s">
        <v>29</v>
      </c>
      <c r="F208" s="18" t="s">
        <v>44</v>
      </c>
      <c r="G208" s="18" t="s">
        <v>45</v>
      </c>
      <c r="H208" s="23" t="s">
        <v>137</v>
      </c>
      <c r="I208" s="18" t="s">
        <v>139</v>
      </c>
      <c r="J208" s="18" t="s">
        <v>146</v>
      </c>
      <c r="K208" s="18" t="s">
        <v>136</v>
      </c>
      <c r="L208" s="18" t="s">
        <v>134</v>
      </c>
      <c r="M208" s="18" t="s">
        <v>161</v>
      </c>
      <c r="N208" s="18" t="s">
        <v>32</v>
      </c>
      <c r="O208" s="18" t="s">
        <v>34</v>
      </c>
      <c r="P208" s="18" t="s">
        <v>133</v>
      </c>
      <c r="Q208" s="48" t="s">
        <v>144</v>
      </c>
      <c r="R208" s="18" t="s">
        <v>36</v>
      </c>
      <c r="S208" s="39" t="s">
        <v>38</v>
      </c>
      <c r="T208" s="18" t="s">
        <v>40</v>
      </c>
      <c r="U208" s="18" t="s">
        <v>42</v>
      </c>
      <c r="V208" s="65"/>
      <c r="W208" s="64"/>
      <c r="X208" s="64"/>
      <c r="Y208" s="62"/>
    </row>
    <row r="209" spans="1:25" ht="13.5" thickBot="1">
      <c r="A209" s="26" t="s">
        <v>21</v>
      </c>
      <c r="B209" s="27"/>
      <c r="C209" s="27"/>
      <c r="D209" s="27"/>
      <c r="E209" s="27"/>
      <c r="F209" s="27"/>
      <c r="G209" s="27"/>
      <c r="H209" s="29"/>
      <c r="I209" s="29">
        <f>I211+I212+I213+I214+I215+I216+I217+I218</f>
        <v>864000</v>
      </c>
      <c r="J209" s="29">
        <f>J210+J211+J212+J213+J214+J215+J216+J217+J218</f>
        <v>4323600</v>
      </c>
      <c r="K209" s="27"/>
      <c r="L209" s="27"/>
      <c r="M209" s="27"/>
      <c r="N209" s="29"/>
      <c r="O209" s="29"/>
      <c r="P209" s="27"/>
      <c r="Q209" s="27"/>
      <c r="R209" s="27"/>
      <c r="S209" s="27"/>
      <c r="T209" s="27"/>
      <c r="U209" s="29">
        <f>H209+I209+J209+N209+O209</f>
        <v>5187600</v>
      </c>
      <c r="V209" s="65"/>
      <c r="W209" s="66"/>
      <c r="X209" s="66"/>
      <c r="Y209" s="62"/>
    </row>
    <row r="210" spans="1:25">
      <c r="A210" s="19" t="s">
        <v>149</v>
      </c>
      <c r="B210" s="19"/>
      <c r="C210" s="19"/>
      <c r="D210" s="19"/>
      <c r="E210" s="19"/>
      <c r="F210" s="19"/>
      <c r="G210" s="19"/>
      <c r="H210" s="25"/>
      <c r="I210" s="25"/>
      <c r="J210" s="19">
        <v>10000</v>
      </c>
      <c r="K210" s="19"/>
      <c r="L210" s="19"/>
      <c r="M210" s="19"/>
      <c r="N210" s="25"/>
      <c r="O210" s="25"/>
      <c r="P210" s="19"/>
      <c r="Q210" s="25"/>
      <c r="R210" s="25"/>
      <c r="S210" s="25"/>
      <c r="T210" s="25"/>
      <c r="U210" s="44">
        <f t="shared" ref="U210:U218" si="16">H210+I210+J210+N210+O210</f>
        <v>10000</v>
      </c>
      <c r="V210" s="67"/>
      <c r="W210" s="67">
        <v>60000</v>
      </c>
      <c r="X210" s="67"/>
      <c r="Y210" s="62"/>
    </row>
    <row r="211" spans="1:25">
      <c r="A211" s="4" t="s">
        <v>94</v>
      </c>
      <c r="B211" s="4"/>
      <c r="C211" s="4"/>
      <c r="D211" s="4"/>
      <c r="E211" s="4"/>
      <c r="F211" s="4"/>
      <c r="G211" s="4"/>
      <c r="H211" s="4"/>
      <c r="I211" s="46">
        <f>V211/2</f>
        <v>144000</v>
      </c>
      <c r="J211" s="19">
        <f t="shared" ref="J211:J218" si="17">W211/2</f>
        <v>704400</v>
      </c>
      <c r="K211" s="4"/>
      <c r="L211" s="4"/>
      <c r="M211" s="4"/>
      <c r="N211" s="4"/>
      <c r="O211" s="8"/>
      <c r="P211" s="4"/>
      <c r="Q211" s="4"/>
      <c r="R211" s="4"/>
      <c r="S211" s="4"/>
      <c r="T211" s="4"/>
      <c r="U211" s="45">
        <f t="shared" si="16"/>
        <v>848400</v>
      </c>
      <c r="V211" s="67">
        <v>288000</v>
      </c>
      <c r="W211" s="67">
        <f>1388800+20000</f>
        <v>1408800</v>
      </c>
      <c r="X211" s="67"/>
      <c r="Y211" s="62"/>
    </row>
    <row r="212" spans="1:25">
      <c r="A212" s="4" t="s">
        <v>95</v>
      </c>
      <c r="B212" s="4"/>
      <c r="C212" s="4"/>
      <c r="D212" s="4"/>
      <c r="E212" s="4"/>
      <c r="F212" s="4"/>
      <c r="G212" s="4"/>
      <c r="H212" s="4"/>
      <c r="I212" s="46">
        <v>384000</v>
      </c>
      <c r="J212" s="19">
        <f t="shared" si="17"/>
        <v>1057200</v>
      </c>
      <c r="K212" s="4"/>
      <c r="L212" s="4"/>
      <c r="M212" s="4"/>
      <c r="N212" s="4"/>
      <c r="O212" s="8"/>
      <c r="P212" s="4"/>
      <c r="Q212" s="4"/>
      <c r="R212" s="4"/>
      <c r="S212" s="4"/>
      <c r="T212" s="4"/>
      <c r="U212" s="45">
        <f t="shared" si="16"/>
        <v>1441200</v>
      </c>
      <c r="V212" s="67">
        <v>864000</v>
      </c>
      <c r="W212" s="67">
        <f>2094400+20000</f>
        <v>2114400</v>
      </c>
      <c r="X212" s="67"/>
      <c r="Y212" s="62"/>
    </row>
    <row r="213" spans="1:25">
      <c r="A213" s="4" t="s">
        <v>96</v>
      </c>
      <c r="B213" s="4"/>
      <c r="C213" s="4"/>
      <c r="D213" s="4"/>
      <c r="E213" s="4"/>
      <c r="F213" s="4"/>
      <c r="G213" s="4"/>
      <c r="H213" s="4"/>
      <c r="I213" s="46">
        <f t="shared" ref="I213:I218" si="18">V213/2</f>
        <v>24000</v>
      </c>
      <c r="J213" s="19">
        <f t="shared" si="17"/>
        <v>530800</v>
      </c>
      <c r="K213" s="4"/>
      <c r="L213" s="4"/>
      <c r="M213" s="4"/>
      <c r="N213" s="4"/>
      <c r="O213" s="8"/>
      <c r="P213" s="4"/>
      <c r="Q213" s="4"/>
      <c r="R213" s="4"/>
      <c r="S213" s="4"/>
      <c r="T213" s="4"/>
      <c r="U213" s="45">
        <f t="shared" si="16"/>
        <v>554800</v>
      </c>
      <c r="V213" s="67">
        <v>48000</v>
      </c>
      <c r="W213" s="67">
        <f>1041600+20000</f>
        <v>1061600</v>
      </c>
      <c r="X213" s="67"/>
      <c r="Y213" s="62"/>
    </row>
    <row r="214" spans="1:25">
      <c r="A214" s="4" t="s">
        <v>98</v>
      </c>
      <c r="B214" s="4"/>
      <c r="C214" s="4"/>
      <c r="D214" s="4"/>
      <c r="E214" s="4"/>
      <c r="F214" s="4"/>
      <c r="G214" s="4"/>
      <c r="H214" s="4"/>
      <c r="I214" s="46">
        <v>48000</v>
      </c>
      <c r="J214" s="19">
        <f t="shared" si="17"/>
        <v>290000</v>
      </c>
      <c r="K214" s="4"/>
      <c r="L214" s="4"/>
      <c r="M214" s="4"/>
      <c r="N214" s="4"/>
      <c r="O214" s="8"/>
      <c r="P214" s="4"/>
      <c r="Q214" s="4"/>
      <c r="R214" s="4"/>
      <c r="S214" s="4"/>
      <c r="T214" s="4"/>
      <c r="U214" s="45">
        <f t="shared" si="16"/>
        <v>338000</v>
      </c>
      <c r="V214" s="67">
        <v>48000</v>
      </c>
      <c r="W214" s="67">
        <f>560000+20000</f>
        <v>580000</v>
      </c>
      <c r="X214" s="67"/>
      <c r="Y214" s="62"/>
    </row>
    <row r="215" spans="1:25">
      <c r="A215" s="4" t="s">
        <v>97</v>
      </c>
      <c r="B215" s="4"/>
      <c r="C215" s="4"/>
      <c r="D215" s="4"/>
      <c r="E215" s="4"/>
      <c r="F215" s="4"/>
      <c r="G215" s="4"/>
      <c r="H215" s="4"/>
      <c r="I215" s="46">
        <f t="shared" si="18"/>
        <v>24000</v>
      </c>
      <c r="J215" s="19">
        <f t="shared" si="17"/>
        <v>463600</v>
      </c>
      <c r="K215" s="4"/>
      <c r="L215" s="4"/>
      <c r="M215" s="4"/>
      <c r="N215" s="4"/>
      <c r="O215" s="8"/>
      <c r="P215" s="4"/>
      <c r="Q215" s="4"/>
      <c r="R215" s="4"/>
      <c r="S215" s="4"/>
      <c r="T215" s="4"/>
      <c r="U215" s="45">
        <f t="shared" si="16"/>
        <v>487600</v>
      </c>
      <c r="V215" s="67">
        <v>48000</v>
      </c>
      <c r="W215" s="67">
        <f>907200+20000</f>
        <v>927200</v>
      </c>
      <c r="X215" s="67"/>
      <c r="Y215" s="62"/>
    </row>
    <row r="216" spans="1:25">
      <c r="A216" s="4" t="s">
        <v>99</v>
      </c>
      <c r="B216" s="4"/>
      <c r="C216" s="4"/>
      <c r="D216" s="4"/>
      <c r="E216" s="4"/>
      <c r="F216" s="4"/>
      <c r="G216" s="4"/>
      <c r="H216" s="4"/>
      <c r="I216" s="46">
        <f t="shared" si="18"/>
        <v>48000</v>
      </c>
      <c r="J216" s="19">
        <f t="shared" si="17"/>
        <v>368400</v>
      </c>
      <c r="K216" s="4"/>
      <c r="L216" s="4"/>
      <c r="M216" s="4"/>
      <c r="N216" s="4"/>
      <c r="O216" s="8"/>
      <c r="P216" s="4"/>
      <c r="Q216" s="4"/>
      <c r="R216" s="4"/>
      <c r="S216" s="4"/>
      <c r="T216" s="4"/>
      <c r="U216" s="45">
        <f t="shared" si="16"/>
        <v>416400</v>
      </c>
      <c r="V216" s="67">
        <v>96000</v>
      </c>
      <c r="W216" s="67">
        <f>716800+20000</f>
        <v>736800</v>
      </c>
      <c r="X216" s="67"/>
      <c r="Y216" s="62"/>
    </row>
    <row r="217" spans="1:25">
      <c r="A217" s="4" t="s">
        <v>100</v>
      </c>
      <c r="B217" s="4"/>
      <c r="C217" s="4"/>
      <c r="D217" s="4"/>
      <c r="E217" s="4"/>
      <c r="F217" s="4"/>
      <c r="G217" s="4"/>
      <c r="H217" s="4"/>
      <c r="I217" s="46">
        <f t="shared" si="18"/>
        <v>72000</v>
      </c>
      <c r="J217" s="19">
        <f t="shared" si="17"/>
        <v>564400</v>
      </c>
      <c r="K217" s="4"/>
      <c r="L217" s="4"/>
      <c r="M217" s="4"/>
      <c r="N217" s="4"/>
      <c r="O217" s="8"/>
      <c r="P217" s="4"/>
      <c r="Q217" s="4"/>
      <c r="R217" s="4"/>
      <c r="S217" s="4"/>
      <c r="T217" s="4"/>
      <c r="U217" s="45">
        <f t="shared" si="16"/>
        <v>636400</v>
      </c>
      <c r="V217" s="67">
        <v>144000</v>
      </c>
      <c r="W217" s="67">
        <f>1108800+20000</f>
        <v>1128800</v>
      </c>
      <c r="X217" s="67"/>
      <c r="Y217" s="62"/>
    </row>
    <row r="218" spans="1:25">
      <c r="A218" s="4" t="s">
        <v>101</v>
      </c>
      <c r="B218" s="4"/>
      <c r="C218" s="4"/>
      <c r="D218" s="4"/>
      <c r="E218" s="4"/>
      <c r="F218" s="4"/>
      <c r="G218" s="4"/>
      <c r="H218" s="4"/>
      <c r="I218" s="46">
        <f t="shared" si="18"/>
        <v>120000</v>
      </c>
      <c r="J218" s="19">
        <f t="shared" si="17"/>
        <v>334800</v>
      </c>
      <c r="K218" s="4"/>
      <c r="L218" s="4"/>
      <c r="M218" s="4"/>
      <c r="N218" s="4"/>
      <c r="O218" s="8"/>
      <c r="P218" s="4"/>
      <c r="Q218" s="4"/>
      <c r="R218" s="4"/>
      <c r="S218" s="4"/>
      <c r="T218" s="4"/>
      <c r="U218" s="45">
        <f t="shared" si="16"/>
        <v>454800</v>
      </c>
      <c r="V218" s="67">
        <v>240000</v>
      </c>
      <c r="W218" s="67">
        <f>649600+20000</f>
        <v>669600</v>
      </c>
      <c r="X218" s="67"/>
      <c r="Y218" s="62"/>
    </row>
    <row r="219" spans="1:25">
      <c r="J219" s="5"/>
      <c r="N219" s="12"/>
      <c r="O219" s="10"/>
      <c r="U219" s="10"/>
      <c r="V219" s="65"/>
      <c r="W219" s="65"/>
      <c r="X219" s="65"/>
    </row>
    <row r="220" spans="1:25" ht="21.75">
      <c r="A220" s="37" t="s">
        <v>170</v>
      </c>
      <c r="B220" s="37"/>
      <c r="C220" s="37"/>
      <c r="D220" s="37"/>
      <c r="E220" s="37"/>
      <c r="F220" s="37"/>
      <c r="G220" s="37"/>
      <c r="H220" s="51"/>
      <c r="I220" s="37"/>
      <c r="J220" s="37"/>
      <c r="K220" s="37"/>
      <c r="L220" s="37"/>
      <c r="M220" s="37"/>
      <c r="N220" s="51"/>
      <c r="O220" s="37"/>
      <c r="P220" s="37"/>
      <c r="Q220" s="37"/>
      <c r="R220" s="37"/>
      <c r="S220" s="37"/>
      <c r="T220" s="37"/>
      <c r="U220" s="49"/>
      <c r="V220" s="65"/>
      <c r="W220" s="65"/>
      <c r="X220" s="65"/>
    </row>
    <row r="221" spans="1:25" ht="16.5">
      <c r="A221" s="59" t="s">
        <v>165</v>
      </c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65"/>
      <c r="W221" s="65"/>
      <c r="X221" s="65"/>
    </row>
    <row r="222" spans="1:25" ht="16.5">
      <c r="A222" s="59" t="s">
        <v>162</v>
      </c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65"/>
      <c r="W222" s="65"/>
      <c r="X222" s="65"/>
    </row>
    <row r="223" spans="1:25" ht="16.5">
      <c r="A223" s="59" t="s">
        <v>166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65"/>
      <c r="W223" s="65"/>
      <c r="X223" s="65"/>
    </row>
    <row r="224" spans="1:25" ht="16.5">
      <c r="A224" s="59" t="s">
        <v>163</v>
      </c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65"/>
      <c r="W224" s="65"/>
      <c r="X224" s="65"/>
    </row>
    <row r="225" spans="1:24" ht="16.5">
      <c r="A225" s="59" t="s">
        <v>167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65"/>
      <c r="W225" s="65"/>
      <c r="X225" s="65"/>
    </row>
    <row r="226" spans="1:24" ht="16.5">
      <c r="A226" s="59" t="s">
        <v>164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65"/>
      <c r="W226" s="65"/>
      <c r="X226" s="65"/>
    </row>
    <row r="227" spans="1:24" ht="16.5">
      <c r="A227" s="59" t="s">
        <v>183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65"/>
      <c r="W227" s="65"/>
      <c r="X227" s="65"/>
    </row>
    <row r="228" spans="1:24" ht="16.5">
      <c r="A228" s="59" t="s">
        <v>184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65"/>
      <c r="W228" s="65"/>
      <c r="X228" s="65"/>
    </row>
    <row r="229" spans="1:24" ht="16.5">
      <c r="A229" s="59" t="s">
        <v>173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65"/>
      <c r="W229" s="65"/>
      <c r="X229" s="65"/>
    </row>
    <row r="230" spans="1:24" ht="16.5">
      <c r="A230" s="59" t="s">
        <v>177</v>
      </c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65"/>
      <c r="W230" s="65"/>
      <c r="X230" s="65"/>
    </row>
    <row r="231" spans="1:24" ht="16.5">
      <c r="A231" s="59" t="s">
        <v>176</v>
      </c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65"/>
      <c r="W231" s="65"/>
      <c r="X231" s="65"/>
    </row>
    <row r="232" spans="1:24">
      <c r="V232" s="65"/>
      <c r="W232" s="65"/>
      <c r="X232" s="65"/>
    </row>
    <row r="233" spans="1:24">
      <c r="V233" s="65"/>
      <c r="W233" s="65"/>
      <c r="X233" s="65"/>
    </row>
    <row r="234" spans="1:24">
      <c r="V234" s="65"/>
      <c r="W234" s="65"/>
      <c r="X234" s="65"/>
    </row>
    <row r="235" spans="1:24">
      <c r="V235" s="65"/>
      <c r="W235" s="65"/>
      <c r="X235" s="65"/>
    </row>
    <row r="236" spans="1:24">
      <c r="V236" s="65"/>
      <c r="W236" s="65"/>
      <c r="X236" s="65"/>
    </row>
    <row r="237" spans="1:24">
      <c r="V237" s="65"/>
      <c r="W237" s="65"/>
      <c r="X237" s="65"/>
    </row>
    <row r="238" spans="1:24">
      <c r="V238" s="65"/>
      <c r="W238" s="65"/>
      <c r="X238" s="65"/>
    </row>
    <row r="239" spans="1:24">
      <c r="V239" s="65"/>
      <c r="W239" s="65"/>
      <c r="X239" s="65"/>
    </row>
    <row r="240" spans="1:24">
      <c r="V240" s="65"/>
      <c r="W240" s="65"/>
      <c r="X240" s="65"/>
    </row>
    <row r="241" spans="1:25">
      <c r="A241" s="6" t="s">
        <v>7</v>
      </c>
      <c r="V241" s="65"/>
      <c r="W241" s="65"/>
      <c r="X241" s="65"/>
      <c r="Y241" s="62"/>
    </row>
    <row r="242" spans="1:25">
      <c r="A242" s="16" t="s">
        <v>0</v>
      </c>
      <c r="B242" s="14" t="s">
        <v>46</v>
      </c>
      <c r="C242" s="14" t="s">
        <v>26</v>
      </c>
      <c r="D242" s="14" t="s">
        <v>46</v>
      </c>
      <c r="E242" s="14" t="s">
        <v>28</v>
      </c>
      <c r="F242" s="14" t="s">
        <v>43</v>
      </c>
      <c r="G242" s="14" t="s">
        <v>43</v>
      </c>
      <c r="H242" s="14" t="s">
        <v>14</v>
      </c>
      <c r="I242" s="14" t="s">
        <v>138</v>
      </c>
      <c r="J242" s="14" t="s">
        <v>30</v>
      </c>
      <c r="K242" s="14" t="s">
        <v>135</v>
      </c>
      <c r="L242" s="14" t="s">
        <v>13</v>
      </c>
      <c r="M242" s="14" t="s">
        <v>13</v>
      </c>
      <c r="N242" s="14" t="s">
        <v>31</v>
      </c>
      <c r="O242" s="14" t="s">
        <v>33</v>
      </c>
      <c r="P242" s="14" t="s">
        <v>33</v>
      </c>
      <c r="Q242" s="14" t="s">
        <v>145</v>
      </c>
      <c r="R242" s="14" t="s">
        <v>35</v>
      </c>
      <c r="S242" s="38" t="s">
        <v>37</v>
      </c>
      <c r="T242" s="14" t="s">
        <v>39</v>
      </c>
      <c r="U242" s="14" t="s">
        <v>41</v>
      </c>
      <c r="V242" s="65"/>
      <c r="W242" s="64"/>
      <c r="X242" s="64"/>
      <c r="Y242" s="62"/>
    </row>
    <row r="243" spans="1:25" ht="13.5" thickBot="1">
      <c r="A243" s="17"/>
      <c r="B243" s="18" t="s">
        <v>48</v>
      </c>
      <c r="C243" s="18" t="s">
        <v>27</v>
      </c>
      <c r="D243" s="18" t="s">
        <v>47</v>
      </c>
      <c r="E243" s="18" t="s">
        <v>29</v>
      </c>
      <c r="F243" s="18" t="s">
        <v>44</v>
      </c>
      <c r="G243" s="18" t="s">
        <v>45</v>
      </c>
      <c r="H243" s="23" t="s">
        <v>137</v>
      </c>
      <c r="I243" s="18" t="s">
        <v>139</v>
      </c>
      <c r="J243" s="18" t="s">
        <v>146</v>
      </c>
      <c r="K243" s="18" t="s">
        <v>136</v>
      </c>
      <c r="L243" s="18" t="s">
        <v>134</v>
      </c>
      <c r="M243" s="18" t="s">
        <v>161</v>
      </c>
      <c r="N243" s="18" t="s">
        <v>32</v>
      </c>
      <c r="O243" s="18" t="s">
        <v>34</v>
      </c>
      <c r="P243" s="18" t="s">
        <v>133</v>
      </c>
      <c r="Q243" s="48" t="s">
        <v>144</v>
      </c>
      <c r="R243" s="18" t="s">
        <v>36</v>
      </c>
      <c r="S243" s="39" t="s">
        <v>38</v>
      </c>
      <c r="T243" s="18" t="s">
        <v>40</v>
      </c>
      <c r="U243" s="18" t="s">
        <v>42</v>
      </c>
      <c r="V243" s="65"/>
      <c r="W243" s="64"/>
      <c r="X243" s="64"/>
      <c r="Y243" s="62"/>
    </row>
    <row r="244" spans="1:25" ht="13.5" thickBot="1">
      <c r="A244" s="26" t="s">
        <v>22</v>
      </c>
      <c r="B244" s="27"/>
      <c r="C244" s="27"/>
      <c r="D244" s="27"/>
      <c r="E244" s="27"/>
      <c r="F244" s="27"/>
      <c r="G244" s="27"/>
      <c r="H244" s="29"/>
      <c r="I244" s="29">
        <f>I246+I247+I248+I249+I250+I251+I252+I253+I254</f>
        <v>816000</v>
      </c>
      <c r="J244" s="29">
        <f>J245+J246+J247+J248+J249+J250+J251+J252+J253+J254</f>
        <v>4003200</v>
      </c>
      <c r="K244" s="27"/>
      <c r="L244" s="27"/>
      <c r="M244" s="27"/>
      <c r="N244" s="29"/>
      <c r="O244" s="29"/>
      <c r="P244" s="27"/>
      <c r="Q244" s="33"/>
      <c r="R244" s="33"/>
      <c r="S244" s="33"/>
      <c r="T244" s="33"/>
      <c r="U244" s="29">
        <f>H244+I244+J244+N244+O244</f>
        <v>4819200</v>
      </c>
      <c r="V244" s="65"/>
      <c r="W244" s="66"/>
      <c r="X244" s="66"/>
      <c r="Y244" s="62"/>
    </row>
    <row r="245" spans="1:25">
      <c r="A245" s="19" t="s">
        <v>150</v>
      </c>
      <c r="B245" s="19"/>
      <c r="C245" s="19"/>
      <c r="D245" s="19"/>
      <c r="E245" s="19"/>
      <c r="F245" s="19"/>
      <c r="G245" s="19"/>
      <c r="H245" s="25"/>
      <c r="I245" s="25"/>
      <c r="J245" s="19">
        <v>10000</v>
      </c>
      <c r="K245" s="19"/>
      <c r="L245" s="19"/>
      <c r="M245" s="19"/>
      <c r="N245" s="25"/>
      <c r="O245" s="25"/>
      <c r="P245" s="19"/>
      <c r="Q245" s="25"/>
      <c r="R245" s="25"/>
      <c r="S245" s="25"/>
      <c r="T245" s="25"/>
      <c r="U245" s="44">
        <f t="shared" ref="U245:U254" si="19">H245+I245+J245+N245+O245</f>
        <v>10000</v>
      </c>
      <c r="V245" s="67"/>
      <c r="W245" s="67">
        <v>60000</v>
      </c>
      <c r="X245" s="67"/>
      <c r="Y245" s="62"/>
    </row>
    <row r="246" spans="1:25">
      <c r="A246" s="4" t="s">
        <v>102</v>
      </c>
      <c r="B246" s="4"/>
      <c r="C246" s="4"/>
      <c r="D246" s="4"/>
      <c r="E246" s="4"/>
      <c r="F246" s="4"/>
      <c r="G246" s="4"/>
      <c r="H246" s="4"/>
      <c r="I246" s="46">
        <f>V246/2</f>
        <v>72000</v>
      </c>
      <c r="J246" s="19">
        <f t="shared" ref="J246:J254" si="20">W246/2</f>
        <v>396400</v>
      </c>
      <c r="K246" s="4"/>
      <c r="L246" s="4"/>
      <c r="M246" s="4"/>
      <c r="N246" s="4"/>
      <c r="O246" s="8"/>
      <c r="P246" s="4"/>
      <c r="Q246" s="4"/>
      <c r="R246" s="4"/>
      <c r="S246" s="4"/>
      <c r="T246" s="4"/>
      <c r="U246" s="45">
        <f t="shared" si="19"/>
        <v>468400</v>
      </c>
      <c r="V246" s="67">
        <v>144000</v>
      </c>
      <c r="W246" s="67">
        <f>772800+20000</f>
        <v>792800</v>
      </c>
      <c r="X246" s="67"/>
      <c r="Y246" s="62"/>
    </row>
    <row r="247" spans="1:25">
      <c r="A247" s="4" t="s">
        <v>103</v>
      </c>
      <c r="B247" s="4"/>
      <c r="C247" s="4"/>
      <c r="D247" s="4"/>
      <c r="E247" s="4"/>
      <c r="F247" s="4"/>
      <c r="G247" s="4"/>
      <c r="H247" s="4"/>
      <c r="I247" s="46">
        <v>72000</v>
      </c>
      <c r="J247" s="19">
        <f t="shared" si="20"/>
        <v>413200</v>
      </c>
      <c r="K247" s="4"/>
      <c r="L247" s="4"/>
      <c r="M247" s="4"/>
      <c r="N247" s="4"/>
      <c r="O247" s="8"/>
      <c r="P247" s="4"/>
      <c r="Q247" s="4"/>
      <c r="R247" s="4"/>
      <c r="S247" s="4"/>
      <c r="T247" s="4"/>
      <c r="U247" s="45">
        <f t="shared" si="19"/>
        <v>485200</v>
      </c>
      <c r="V247" s="67">
        <v>48000</v>
      </c>
      <c r="W247" s="67">
        <f>806400+20000</f>
        <v>826400</v>
      </c>
      <c r="X247" s="67"/>
      <c r="Y247" s="62"/>
    </row>
    <row r="248" spans="1:25">
      <c r="A248" s="4" t="s">
        <v>104</v>
      </c>
      <c r="B248" s="4"/>
      <c r="C248" s="4"/>
      <c r="D248" s="4"/>
      <c r="E248" s="4"/>
      <c r="F248" s="4"/>
      <c r="G248" s="4"/>
      <c r="H248" s="4"/>
      <c r="I248" s="46">
        <v>168000</v>
      </c>
      <c r="J248" s="19">
        <f t="shared" si="20"/>
        <v>626000</v>
      </c>
      <c r="K248" s="4"/>
      <c r="L248" s="4"/>
      <c r="M248" s="4"/>
      <c r="N248" s="4"/>
      <c r="O248" s="8"/>
      <c r="P248" s="4"/>
      <c r="Q248" s="4"/>
      <c r="R248" s="4"/>
      <c r="S248" s="4"/>
      <c r="T248" s="4"/>
      <c r="U248" s="45">
        <f t="shared" si="19"/>
        <v>794000</v>
      </c>
      <c r="V248" s="67">
        <v>144000</v>
      </c>
      <c r="W248" s="67">
        <f>1232000+20000</f>
        <v>1252000</v>
      </c>
      <c r="X248" s="67"/>
      <c r="Y248" s="62"/>
    </row>
    <row r="249" spans="1:25">
      <c r="A249" s="4" t="s">
        <v>105</v>
      </c>
      <c r="B249" s="4"/>
      <c r="C249" s="4"/>
      <c r="D249" s="4"/>
      <c r="E249" s="4"/>
      <c r="F249" s="4"/>
      <c r="G249" s="4"/>
      <c r="H249" s="4"/>
      <c r="I249" s="46">
        <v>72000</v>
      </c>
      <c r="J249" s="19">
        <f t="shared" si="20"/>
        <v>446800</v>
      </c>
      <c r="K249" s="4"/>
      <c r="L249" s="4"/>
      <c r="M249" s="4"/>
      <c r="N249" s="4"/>
      <c r="O249" s="8"/>
      <c r="P249" s="4"/>
      <c r="Q249" s="4"/>
      <c r="R249" s="4"/>
      <c r="S249" s="4"/>
      <c r="T249" s="4"/>
      <c r="U249" s="45">
        <f t="shared" si="19"/>
        <v>518800</v>
      </c>
      <c r="V249" s="67">
        <v>192000</v>
      </c>
      <c r="W249" s="67">
        <f>873600+20000</f>
        <v>893600</v>
      </c>
      <c r="X249" s="67"/>
      <c r="Y249" s="62"/>
    </row>
    <row r="250" spans="1:25">
      <c r="A250" s="4" t="s">
        <v>106</v>
      </c>
      <c r="B250" s="4"/>
      <c r="C250" s="4"/>
      <c r="D250" s="4"/>
      <c r="E250" s="4"/>
      <c r="F250" s="4"/>
      <c r="G250" s="4"/>
      <c r="H250" s="4"/>
      <c r="I250" s="46">
        <f t="shared" ref="I250" si="21">V250/2</f>
        <v>120000</v>
      </c>
      <c r="J250" s="19">
        <f t="shared" si="20"/>
        <v>469200</v>
      </c>
      <c r="K250" s="4"/>
      <c r="L250" s="4"/>
      <c r="M250" s="4"/>
      <c r="N250" s="4"/>
      <c r="O250" s="8"/>
      <c r="P250" s="4"/>
      <c r="Q250" s="4"/>
      <c r="R250" s="4"/>
      <c r="S250" s="4"/>
      <c r="T250" s="4"/>
      <c r="U250" s="45">
        <f t="shared" si="19"/>
        <v>589200</v>
      </c>
      <c r="V250" s="67">
        <v>240000</v>
      </c>
      <c r="W250" s="67">
        <f>918400+20000</f>
        <v>938400</v>
      </c>
      <c r="X250" s="67"/>
      <c r="Y250" s="62"/>
    </row>
    <row r="251" spans="1:25">
      <c r="A251" s="4" t="s">
        <v>107</v>
      </c>
      <c r="B251" s="4"/>
      <c r="C251" s="4"/>
      <c r="D251" s="4"/>
      <c r="E251" s="4"/>
      <c r="F251" s="4"/>
      <c r="G251" s="4"/>
      <c r="H251" s="4"/>
      <c r="I251" s="46">
        <v>144000</v>
      </c>
      <c r="J251" s="19">
        <f t="shared" si="20"/>
        <v>514000</v>
      </c>
      <c r="K251" s="4"/>
      <c r="L251" s="4"/>
      <c r="M251" s="4"/>
      <c r="N251" s="4"/>
      <c r="O251" s="8"/>
      <c r="P251" s="4"/>
      <c r="Q251" s="4"/>
      <c r="R251" s="4"/>
      <c r="S251" s="4"/>
      <c r="T251" s="4"/>
      <c r="U251" s="45">
        <f t="shared" si="19"/>
        <v>658000</v>
      </c>
      <c r="V251" s="67">
        <v>144000</v>
      </c>
      <c r="W251" s="67">
        <f>1008000+20000</f>
        <v>1028000</v>
      </c>
      <c r="X251" s="67"/>
      <c r="Y251" s="62"/>
    </row>
    <row r="252" spans="1:25">
      <c r="A252" s="4" t="s">
        <v>108</v>
      </c>
      <c r="B252" s="4"/>
      <c r="C252" s="4"/>
      <c r="D252" s="4"/>
      <c r="E252" s="4"/>
      <c r="F252" s="4"/>
      <c r="G252" s="4"/>
      <c r="H252" s="4"/>
      <c r="I252" s="46">
        <v>96000</v>
      </c>
      <c r="J252" s="19">
        <f t="shared" si="20"/>
        <v>413200</v>
      </c>
      <c r="K252" s="4"/>
      <c r="L252" s="4"/>
      <c r="M252" s="4"/>
      <c r="N252" s="4"/>
      <c r="O252" s="8"/>
      <c r="P252" s="4"/>
      <c r="Q252" s="4"/>
      <c r="R252" s="4"/>
      <c r="S252" s="4"/>
      <c r="T252" s="4"/>
      <c r="U252" s="45">
        <f t="shared" si="19"/>
        <v>509200</v>
      </c>
      <c r="V252" s="67">
        <v>144000</v>
      </c>
      <c r="W252" s="67">
        <f>806400+20000</f>
        <v>826400</v>
      </c>
      <c r="X252" s="67"/>
      <c r="Y252" s="62"/>
    </row>
    <row r="253" spans="1:25">
      <c r="A253" s="4" t="s">
        <v>109</v>
      </c>
      <c r="B253" s="4"/>
      <c r="C253" s="4"/>
      <c r="D253" s="4"/>
      <c r="E253" s="4"/>
      <c r="F253" s="4"/>
      <c r="G253" s="4"/>
      <c r="H253" s="4"/>
      <c r="I253" s="46">
        <v>48000</v>
      </c>
      <c r="J253" s="19">
        <f t="shared" si="20"/>
        <v>396400</v>
      </c>
      <c r="K253" s="4"/>
      <c r="L253" s="4"/>
      <c r="M253" s="4"/>
      <c r="N253" s="4"/>
      <c r="O253" s="8"/>
      <c r="P253" s="4"/>
      <c r="Q253" s="4"/>
      <c r="R253" s="4"/>
      <c r="S253" s="4"/>
      <c r="T253" s="4"/>
      <c r="U253" s="45">
        <f t="shared" si="19"/>
        <v>444400</v>
      </c>
      <c r="V253" s="67">
        <v>48000</v>
      </c>
      <c r="W253" s="67">
        <f>772800+20000</f>
        <v>792800</v>
      </c>
      <c r="X253" s="67"/>
      <c r="Y253" s="62"/>
    </row>
    <row r="254" spans="1:25">
      <c r="A254" s="4" t="s">
        <v>110</v>
      </c>
      <c r="B254" s="4"/>
      <c r="C254" s="4"/>
      <c r="D254" s="4"/>
      <c r="E254" s="4"/>
      <c r="F254" s="4"/>
      <c r="G254" s="4"/>
      <c r="H254" s="4"/>
      <c r="I254" s="46">
        <v>24000</v>
      </c>
      <c r="J254" s="19">
        <f t="shared" si="20"/>
        <v>318000</v>
      </c>
      <c r="K254" s="4"/>
      <c r="L254" s="4"/>
      <c r="M254" s="4"/>
      <c r="N254" s="4"/>
      <c r="O254" s="8"/>
      <c r="P254" s="4"/>
      <c r="Q254" s="4"/>
      <c r="R254" s="4"/>
      <c r="S254" s="4"/>
      <c r="T254" s="4"/>
      <c r="U254" s="45">
        <f t="shared" si="19"/>
        <v>342000</v>
      </c>
      <c r="V254" s="67">
        <v>96000</v>
      </c>
      <c r="W254" s="67">
        <f>616000+20000</f>
        <v>636000</v>
      </c>
      <c r="X254" s="67"/>
      <c r="Y254" s="62"/>
    </row>
    <row r="255" spans="1:25">
      <c r="J255" s="5"/>
      <c r="N255" s="10"/>
      <c r="O255" s="10"/>
      <c r="U255" s="10"/>
      <c r="V255" s="65"/>
      <c r="W255" s="65"/>
      <c r="X255" s="65"/>
    </row>
    <row r="256" spans="1:25" ht="21.75">
      <c r="A256" s="37" t="s">
        <v>170</v>
      </c>
      <c r="B256" s="37"/>
      <c r="C256" s="37"/>
      <c r="D256" s="37"/>
      <c r="E256" s="37"/>
      <c r="F256" s="37"/>
      <c r="G256" s="37"/>
      <c r="H256" s="51"/>
      <c r="I256" s="37"/>
      <c r="J256" s="37"/>
      <c r="K256" s="37"/>
      <c r="L256" s="37"/>
      <c r="M256" s="37"/>
      <c r="N256" s="51"/>
      <c r="O256" s="37"/>
      <c r="P256" s="37"/>
      <c r="Q256" s="37"/>
      <c r="R256" s="37"/>
      <c r="S256" s="37"/>
      <c r="T256" s="37"/>
      <c r="U256" s="49"/>
      <c r="V256" s="65"/>
      <c r="W256" s="65"/>
      <c r="X256" s="65"/>
    </row>
    <row r="257" spans="1:24" ht="16.5">
      <c r="A257" s="59" t="s">
        <v>165</v>
      </c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65"/>
      <c r="W257" s="65"/>
      <c r="X257" s="65"/>
    </row>
    <row r="258" spans="1:24" ht="16.5">
      <c r="A258" s="59" t="s">
        <v>162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65"/>
      <c r="W258" s="65"/>
      <c r="X258" s="65"/>
    </row>
    <row r="259" spans="1:24" ht="16.5">
      <c r="A259" s="59" t="s">
        <v>166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65"/>
      <c r="W259" s="65"/>
      <c r="X259" s="65"/>
    </row>
    <row r="260" spans="1:24" ht="16.5">
      <c r="A260" s="59" t="s">
        <v>163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65"/>
      <c r="W260" s="65"/>
      <c r="X260" s="65"/>
    </row>
    <row r="261" spans="1:24" ht="16.5">
      <c r="A261" s="59" t="s">
        <v>167</v>
      </c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65"/>
      <c r="W261" s="65"/>
      <c r="X261" s="65"/>
    </row>
    <row r="262" spans="1:24" ht="16.5">
      <c r="A262" s="59" t="s">
        <v>164</v>
      </c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65"/>
      <c r="W262" s="65"/>
      <c r="X262" s="65"/>
    </row>
    <row r="263" spans="1:24" ht="16.5">
      <c r="A263" s="59" t="s">
        <v>183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65"/>
      <c r="W263" s="65"/>
      <c r="X263" s="65"/>
    </row>
    <row r="264" spans="1:24" ht="16.5">
      <c r="A264" s="59" t="s">
        <v>184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65"/>
      <c r="W264" s="65"/>
      <c r="X264" s="65"/>
    </row>
    <row r="265" spans="1:24" ht="16.5">
      <c r="A265" s="59" t="s">
        <v>173</v>
      </c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65"/>
      <c r="W265" s="65"/>
      <c r="X265" s="65"/>
    </row>
    <row r="266" spans="1:24" ht="16.5">
      <c r="A266" s="59" t="s">
        <v>177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65"/>
      <c r="W266" s="65"/>
      <c r="X266" s="65"/>
    </row>
    <row r="267" spans="1:24" ht="16.5">
      <c r="A267" s="59" t="s">
        <v>176</v>
      </c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65"/>
      <c r="W267" s="65"/>
      <c r="X267" s="65"/>
    </row>
    <row r="268" spans="1:24">
      <c r="V268" s="65"/>
      <c r="W268" s="65"/>
      <c r="X268" s="65"/>
    </row>
    <row r="269" spans="1:24">
      <c r="V269" s="65"/>
      <c r="W269" s="65"/>
      <c r="X269" s="65"/>
    </row>
    <row r="270" spans="1:24">
      <c r="V270" s="65"/>
      <c r="W270" s="65"/>
      <c r="X270" s="65"/>
    </row>
    <row r="271" spans="1:24">
      <c r="V271" s="65"/>
      <c r="W271" s="65"/>
      <c r="X271" s="65"/>
    </row>
    <row r="272" spans="1:24">
      <c r="V272" s="65"/>
      <c r="W272" s="65"/>
      <c r="X272" s="65"/>
    </row>
    <row r="273" spans="1:25">
      <c r="V273" s="65"/>
      <c r="W273" s="65"/>
      <c r="X273" s="65"/>
    </row>
    <row r="274" spans="1:25">
      <c r="V274" s="65"/>
      <c r="W274" s="65"/>
      <c r="X274" s="65"/>
    </row>
    <row r="275" spans="1:25">
      <c r="V275" s="65"/>
      <c r="W275" s="65"/>
      <c r="X275" s="65"/>
    </row>
    <row r="276" spans="1:25">
      <c r="A276" s="6" t="s">
        <v>8</v>
      </c>
      <c r="V276" s="65"/>
      <c r="W276" s="65"/>
      <c r="X276" s="65"/>
    </row>
    <row r="277" spans="1:25">
      <c r="A277" s="16" t="s">
        <v>0</v>
      </c>
      <c r="B277" s="14" t="s">
        <v>46</v>
      </c>
      <c r="C277" s="14" t="s">
        <v>26</v>
      </c>
      <c r="D277" s="14" t="s">
        <v>46</v>
      </c>
      <c r="E277" s="14" t="s">
        <v>28</v>
      </c>
      <c r="F277" s="14" t="s">
        <v>43</v>
      </c>
      <c r="G277" s="14" t="s">
        <v>43</v>
      </c>
      <c r="H277" s="14" t="s">
        <v>14</v>
      </c>
      <c r="I277" s="14" t="s">
        <v>138</v>
      </c>
      <c r="J277" s="14" t="s">
        <v>30</v>
      </c>
      <c r="K277" s="14" t="s">
        <v>135</v>
      </c>
      <c r="L277" s="14" t="s">
        <v>13</v>
      </c>
      <c r="M277" s="14" t="s">
        <v>13</v>
      </c>
      <c r="N277" s="14" t="s">
        <v>31</v>
      </c>
      <c r="O277" s="14" t="s">
        <v>33</v>
      </c>
      <c r="P277" s="14" t="s">
        <v>33</v>
      </c>
      <c r="Q277" s="14" t="s">
        <v>145</v>
      </c>
      <c r="R277" s="14" t="s">
        <v>35</v>
      </c>
      <c r="S277" s="38" t="s">
        <v>37</v>
      </c>
      <c r="T277" s="14" t="s">
        <v>39</v>
      </c>
      <c r="U277" s="14" t="s">
        <v>41</v>
      </c>
      <c r="V277" s="65"/>
      <c r="W277" s="64"/>
      <c r="X277" s="64"/>
      <c r="Y277" s="62"/>
    </row>
    <row r="278" spans="1:25" ht="13.5" thickBot="1">
      <c r="A278" s="17"/>
      <c r="B278" s="18" t="s">
        <v>48</v>
      </c>
      <c r="C278" s="18" t="s">
        <v>27</v>
      </c>
      <c r="D278" s="18" t="s">
        <v>47</v>
      </c>
      <c r="E278" s="18" t="s">
        <v>29</v>
      </c>
      <c r="F278" s="18" t="s">
        <v>44</v>
      </c>
      <c r="G278" s="18" t="s">
        <v>45</v>
      </c>
      <c r="H278" s="23" t="s">
        <v>137</v>
      </c>
      <c r="I278" s="18" t="s">
        <v>139</v>
      </c>
      <c r="J278" s="18" t="s">
        <v>146</v>
      </c>
      <c r="K278" s="18" t="s">
        <v>136</v>
      </c>
      <c r="L278" s="18" t="s">
        <v>134</v>
      </c>
      <c r="M278" s="18" t="s">
        <v>161</v>
      </c>
      <c r="N278" s="18" t="s">
        <v>32</v>
      </c>
      <c r="O278" s="18" t="s">
        <v>34</v>
      </c>
      <c r="P278" s="18" t="s">
        <v>133</v>
      </c>
      <c r="Q278" s="48" t="s">
        <v>144</v>
      </c>
      <c r="R278" s="18" t="s">
        <v>36</v>
      </c>
      <c r="S278" s="39" t="s">
        <v>38</v>
      </c>
      <c r="T278" s="18" t="s">
        <v>40</v>
      </c>
      <c r="U278" s="18" t="s">
        <v>42</v>
      </c>
      <c r="V278" s="65"/>
      <c r="W278" s="64"/>
      <c r="X278" s="64"/>
      <c r="Y278" s="62"/>
    </row>
    <row r="279" spans="1:25" ht="13.5" thickBot="1">
      <c r="A279" s="26" t="s">
        <v>23</v>
      </c>
      <c r="B279" s="27"/>
      <c r="C279" s="27"/>
      <c r="D279" s="27"/>
      <c r="E279" s="27"/>
      <c r="F279" s="27"/>
      <c r="G279" s="27"/>
      <c r="H279" s="29"/>
      <c r="I279" s="29">
        <f>I281+I282+I283+I284+I285+I286+I287+I288</f>
        <v>1248000</v>
      </c>
      <c r="J279" s="29">
        <f>J280+J281+J282+J283+J284+J285+J286+J287+J288</f>
        <v>2946000</v>
      </c>
      <c r="K279" s="27"/>
      <c r="L279" s="27"/>
      <c r="M279" s="27"/>
      <c r="N279" s="29"/>
      <c r="O279" s="29"/>
      <c r="P279" s="27"/>
      <c r="Q279" s="33"/>
      <c r="R279" s="33"/>
      <c r="S279" s="33"/>
      <c r="T279" s="33"/>
      <c r="U279" s="29">
        <f>H279+I279+J279+N279+O279</f>
        <v>4194000</v>
      </c>
      <c r="V279" s="65"/>
      <c r="W279" s="66"/>
      <c r="X279" s="66"/>
      <c r="Y279" s="62"/>
    </row>
    <row r="280" spans="1:25">
      <c r="A280" s="19" t="s">
        <v>151</v>
      </c>
      <c r="B280" s="19"/>
      <c r="C280" s="19"/>
      <c r="D280" s="19"/>
      <c r="E280" s="19"/>
      <c r="F280" s="19"/>
      <c r="G280" s="19"/>
      <c r="H280" s="25"/>
      <c r="I280" s="25"/>
      <c r="J280" s="19">
        <v>10000</v>
      </c>
      <c r="K280" s="19"/>
      <c r="L280" s="19"/>
      <c r="M280" s="19"/>
      <c r="N280" s="25"/>
      <c r="O280" s="25"/>
      <c r="P280" s="19"/>
      <c r="Q280" s="25"/>
      <c r="R280" s="25"/>
      <c r="S280" s="25"/>
      <c r="T280" s="25"/>
      <c r="U280" s="44">
        <f t="shared" ref="U280:U288" si="22">H280+I280+J280+N280+O280</f>
        <v>10000</v>
      </c>
      <c r="V280" s="67"/>
      <c r="W280" s="67">
        <v>60000</v>
      </c>
      <c r="X280" s="67"/>
      <c r="Y280" s="62"/>
    </row>
    <row r="281" spans="1:25">
      <c r="A281" s="4" t="s">
        <v>111</v>
      </c>
      <c r="B281" s="4"/>
      <c r="C281" s="4"/>
      <c r="D281" s="4"/>
      <c r="E281" s="4"/>
      <c r="F281" s="4"/>
      <c r="G281" s="4"/>
      <c r="H281" s="4"/>
      <c r="I281" s="46">
        <v>240000</v>
      </c>
      <c r="J281" s="19">
        <f t="shared" ref="J281:J288" si="23">W281/2</f>
        <v>586800</v>
      </c>
      <c r="K281" s="4"/>
      <c r="L281" s="4"/>
      <c r="M281" s="4"/>
      <c r="N281" s="4"/>
      <c r="O281" s="8"/>
      <c r="P281" s="4"/>
      <c r="Q281" s="4"/>
      <c r="R281" s="4"/>
      <c r="S281" s="4"/>
      <c r="T281" s="4"/>
      <c r="U281" s="45">
        <f t="shared" si="22"/>
        <v>826800</v>
      </c>
      <c r="V281" s="67">
        <v>384000</v>
      </c>
      <c r="W281" s="67">
        <f>1153600+20000</f>
        <v>1173600</v>
      </c>
      <c r="X281" s="67"/>
      <c r="Y281" s="62"/>
    </row>
    <row r="282" spans="1:25">
      <c r="A282" s="4" t="s">
        <v>112</v>
      </c>
      <c r="B282" s="4"/>
      <c r="C282" s="4"/>
      <c r="D282" s="4"/>
      <c r="E282" s="4"/>
      <c r="F282" s="4"/>
      <c r="G282" s="4"/>
      <c r="H282" s="4"/>
      <c r="I282" s="46">
        <v>240000</v>
      </c>
      <c r="J282" s="19">
        <f t="shared" si="23"/>
        <v>346000</v>
      </c>
      <c r="K282" s="4"/>
      <c r="L282" s="4"/>
      <c r="M282" s="4"/>
      <c r="N282" s="4"/>
      <c r="O282" s="8"/>
      <c r="P282" s="4"/>
      <c r="Q282" s="4"/>
      <c r="R282" s="4"/>
      <c r="S282" s="4"/>
      <c r="T282" s="4"/>
      <c r="U282" s="45">
        <f t="shared" si="22"/>
        <v>586000</v>
      </c>
      <c r="V282" s="67">
        <v>576000</v>
      </c>
      <c r="W282" s="67">
        <f>672000+20000</f>
        <v>692000</v>
      </c>
      <c r="X282" s="67"/>
      <c r="Y282" s="62"/>
    </row>
    <row r="283" spans="1:25">
      <c r="A283" s="4" t="s">
        <v>141</v>
      </c>
      <c r="B283" s="4"/>
      <c r="C283" s="4"/>
      <c r="D283" s="4"/>
      <c r="E283" s="4"/>
      <c r="F283" s="4"/>
      <c r="G283" s="4"/>
      <c r="H283" s="4"/>
      <c r="I283" s="46">
        <v>168000</v>
      </c>
      <c r="J283" s="19">
        <f t="shared" si="23"/>
        <v>452400</v>
      </c>
      <c r="K283" s="4"/>
      <c r="L283" s="4"/>
      <c r="M283" s="4"/>
      <c r="N283" s="4"/>
      <c r="O283" s="8"/>
      <c r="P283" s="4"/>
      <c r="Q283" s="4"/>
      <c r="R283" s="4"/>
      <c r="S283" s="4"/>
      <c r="T283" s="4"/>
      <c r="U283" s="45">
        <f t="shared" si="22"/>
        <v>620400</v>
      </c>
      <c r="V283" s="67">
        <v>288000</v>
      </c>
      <c r="W283" s="67">
        <f>884800+20000</f>
        <v>904800</v>
      </c>
      <c r="X283" s="67"/>
      <c r="Y283" s="62"/>
    </row>
    <row r="284" spans="1:25">
      <c r="A284" s="4" t="s">
        <v>113</v>
      </c>
      <c r="B284" s="4"/>
      <c r="C284" s="4"/>
      <c r="D284" s="4"/>
      <c r="E284" s="4"/>
      <c r="F284" s="4"/>
      <c r="G284" s="4"/>
      <c r="H284" s="4"/>
      <c r="I284" s="46">
        <v>96000</v>
      </c>
      <c r="J284" s="19">
        <f t="shared" si="23"/>
        <v>351600</v>
      </c>
      <c r="K284" s="4"/>
      <c r="L284" s="4"/>
      <c r="M284" s="4"/>
      <c r="N284" s="4"/>
      <c r="O284" s="8"/>
      <c r="P284" s="4"/>
      <c r="Q284" s="4"/>
      <c r="R284" s="4"/>
      <c r="S284" s="4"/>
      <c r="T284" s="4"/>
      <c r="U284" s="45">
        <f t="shared" si="22"/>
        <v>447600</v>
      </c>
      <c r="V284" s="67">
        <v>288000</v>
      </c>
      <c r="W284" s="67">
        <f>683200+20000</f>
        <v>703200</v>
      </c>
      <c r="X284" s="67"/>
      <c r="Y284" s="62"/>
    </row>
    <row r="285" spans="1:25">
      <c r="A285" s="4" t="s">
        <v>114</v>
      </c>
      <c r="B285" s="4"/>
      <c r="C285" s="4"/>
      <c r="D285" s="4"/>
      <c r="E285" s="4"/>
      <c r="F285" s="4"/>
      <c r="G285" s="4"/>
      <c r="H285" s="4"/>
      <c r="I285" s="46">
        <v>120000</v>
      </c>
      <c r="J285" s="19">
        <f t="shared" si="23"/>
        <v>458000</v>
      </c>
      <c r="K285" s="4"/>
      <c r="L285" s="4"/>
      <c r="M285" s="4"/>
      <c r="N285" s="4"/>
      <c r="O285" s="8"/>
      <c r="P285" s="4"/>
      <c r="Q285" s="4"/>
      <c r="R285" s="4"/>
      <c r="S285" s="4"/>
      <c r="T285" s="4"/>
      <c r="U285" s="45">
        <f t="shared" si="22"/>
        <v>578000</v>
      </c>
      <c r="V285" s="67">
        <v>288000</v>
      </c>
      <c r="W285" s="67">
        <f>896000+20000</f>
        <v>916000</v>
      </c>
      <c r="X285" s="67"/>
      <c r="Y285" s="62"/>
    </row>
    <row r="286" spans="1:25">
      <c r="A286" s="4" t="s">
        <v>115</v>
      </c>
      <c r="B286" s="4"/>
      <c r="C286" s="4"/>
      <c r="D286" s="4"/>
      <c r="E286" s="4"/>
      <c r="F286" s="4"/>
      <c r="G286" s="4"/>
      <c r="H286" s="4"/>
      <c r="I286" s="46">
        <v>24000</v>
      </c>
      <c r="J286" s="19">
        <f t="shared" si="23"/>
        <v>138800</v>
      </c>
      <c r="K286" s="4"/>
      <c r="L286" s="4"/>
      <c r="M286" s="4"/>
      <c r="N286" s="4"/>
      <c r="O286" s="8"/>
      <c r="P286" s="4"/>
      <c r="Q286" s="4"/>
      <c r="R286" s="4"/>
      <c r="S286" s="4"/>
      <c r="T286" s="4"/>
      <c r="U286" s="45">
        <f t="shared" si="22"/>
        <v>162800</v>
      </c>
      <c r="V286" s="67">
        <v>144000</v>
      </c>
      <c r="W286" s="67">
        <f>257600+20000</f>
        <v>277600</v>
      </c>
      <c r="X286" s="67"/>
      <c r="Y286" s="62"/>
    </row>
    <row r="287" spans="1:25">
      <c r="A287" s="4" t="s">
        <v>116</v>
      </c>
      <c r="B287" s="4"/>
      <c r="C287" s="4"/>
      <c r="D287" s="4"/>
      <c r="E287" s="4"/>
      <c r="F287" s="4"/>
      <c r="G287" s="4"/>
      <c r="H287" s="4"/>
      <c r="I287" s="46">
        <v>120000</v>
      </c>
      <c r="J287" s="19">
        <f t="shared" si="23"/>
        <v>150000</v>
      </c>
      <c r="K287" s="4"/>
      <c r="L287" s="4"/>
      <c r="M287" s="4"/>
      <c r="N287" s="4"/>
      <c r="O287" s="8"/>
      <c r="P287" s="4"/>
      <c r="Q287" s="4"/>
      <c r="R287" s="4"/>
      <c r="S287" s="4"/>
      <c r="T287" s="4"/>
      <c r="U287" s="45">
        <f t="shared" si="22"/>
        <v>270000</v>
      </c>
      <c r="V287" s="67">
        <v>192000</v>
      </c>
      <c r="W287" s="67">
        <f>280000+20000</f>
        <v>300000</v>
      </c>
      <c r="X287" s="67"/>
      <c r="Y287" s="62"/>
    </row>
    <row r="288" spans="1:25">
      <c r="A288" s="4" t="s">
        <v>117</v>
      </c>
      <c r="B288" s="4"/>
      <c r="C288" s="4"/>
      <c r="D288" s="4"/>
      <c r="E288" s="4"/>
      <c r="F288" s="4"/>
      <c r="G288" s="4"/>
      <c r="H288" s="4"/>
      <c r="I288" s="46">
        <v>240000</v>
      </c>
      <c r="J288" s="19">
        <f t="shared" si="23"/>
        <v>452400</v>
      </c>
      <c r="K288" s="4"/>
      <c r="L288" s="4"/>
      <c r="M288" s="4"/>
      <c r="N288" s="4"/>
      <c r="O288" s="8"/>
      <c r="P288" s="4"/>
      <c r="Q288" s="4"/>
      <c r="R288" s="4"/>
      <c r="S288" s="4"/>
      <c r="T288" s="4"/>
      <c r="U288" s="45">
        <f t="shared" si="22"/>
        <v>692400</v>
      </c>
      <c r="V288" s="67">
        <v>528000</v>
      </c>
      <c r="W288" s="67">
        <f>884800+20000</f>
        <v>904800</v>
      </c>
      <c r="X288" s="67"/>
      <c r="Y288" s="62"/>
    </row>
    <row r="289" spans="1:24">
      <c r="J289" s="5"/>
      <c r="N289" s="10"/>
      <c r="O289" s="10"/>
      <c r="U289" s="10"/>
      <c r="V289" s="65"/>
      <c r="W289" s="65"/>
      <c r="X289" s="65"/>
    </row>
    <row r="290" spans="1:24" ht="21.75">
      <c r="A290" s="37" t="s">
        <v>170</v>
      </c>
      <c r="B290" s="37"/>
      <c r="C290" s="37"/>
      <c r="D290" s="37"/>
      <c r="E290" s="37"/>
      <c r="F290" s="37"/>
      <c r="G290" s="37"/>
      <c r="H290" s="51"/>
      <c r="I290" s="37"/>
      <c r="J290" s="37"/>
      <c r="K290" s="37"/>
      <c r="L290" s="37"/>
      <c r="M290" s="37"/>
      <c r="N290" s="51"/>
      <c r="O290" s="37"/>
      <c r="P290" s="37"/>
      <c r="Q290" s="37"/>
      <c r="R290" s="37"/>
      <c r="S290" s="37"/>
      <c r="T290" s="37"/>
      <c r="U290" s="49"/>
      <c r="V290" s="65"/>
      <c r="W290" s="65"/>
      <c r="X290" s="65"/>
    </row>
    <row r="291" spans="1:24" ht="16.5">
      <c r="A291" s="59" t="s">
        <v>165</v>
      </c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65"/>
      <c r="W291" s="65"/>
      <c r="X291" s="65"/>
    </row>
    <row r="292" spans="1:24" ht="16.5">
      <c r="A292" s="59" t="s">
        <v>162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65"/>
      <c r="W292" s="65"/>
      <c r="X292" s="65"/>
    </row>
    <row r="293" spans="1:24" ht="16.5">
      <c r="A293" s="59" t="s">
        <v>166</v>
      </c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65"/>
      <c r="W293" s="65"/>
      <c r="X293" s="65"/>
    </row>
    <row r="294" spans="1:24" ht="16.5">
      <c r="A294" s="59" t="s">
        <v>163</v>
      </c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65"/>
      <c r="W294" s="65"/>
      <c r="X294" s="65"/>
    </row>
    <row r="295" spans="1:24" ht="16.5">
      <c r="A295" s="59" t="s">
        <v>167</v>
      </c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65"/>
      <c r="W295" s="65"/>
      <c r="X295" s="65"/>
    </row>
    <row r="296" spans="1:24" ht="16.5">
      <c r="A296" s="59" t="s">
        <v>164</v>
      </c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65"/>
      <c r="W296" s="65"/>
      <c r="X296" s="65"/>
    </row>
    <row r="297" spans="1:24" ht="16.5">
      <c r="A297" s="59" t="s">
        <v>183</v>
      </c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65"/>
      <c r="W297" s="65"/>
      <c r="X297" s="65"/>
    </row>
    <row r="298" spans="1:24" ht="16.5">
      <c r="A298" s="59" t="s">
        <v>184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65"/>
      <c r="W298" s="65"/>
      <c r="X298" s="65"/>
    </row>
    <row r="299" spans="1:24" ht="16.5">
      <c r="A299" s="59" t="s">
        <v>173</v>
      </c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65"/>
      <c r="W299" s="65"/>
      <c r="X299" s="65"/>
    </row>
    <row r="300" spans="1:24" ht="16.5">
      <c r="A300" s="59" t="s">
        <v>177</v>
      </c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65"/>
      <c r="W300" s="65"/>
      <c r="X300" s="65"/>
    </row>
    <row r="301" spans="1:24" ht="16.5">
      <c r="A301" s="59" t="s">
        <v>176</v>
      </c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65"/>
      <c r="W301" s="65"/>
      <c r="X301" s="65"/>
    </row>
    <row r="302" spans="1:24">
      <c r="V302" s="65"/>
      <c r="W302" s="65"/>
      <c r="X302" s="65"/>
    </row>
    <row r="303" spans="1:24">
      <c r="V303" s="65"/>
      <c r="W303" s="65"/>
      <c r="X303" s="65"/>
    </row>
    <row r="304" spans="1:24">
      <c r="V304" s="65"/>
      <c r="W304" s="65"/>
      <c r="X304" s="65"/>
    </row>
    <row r="305" spans="1:25">
      <c r="V305" s="65"/>
      <c r="W305" s="65"/>
      <c r="X305" s="65"/>
    </row>
    <row r="306" spans="1:25">
      <c r="V306" s="65"/>
      <c r="W306" s="65"/>
      <c r="X306" s="65"/>
    </row>
    <row r="307" spans="1:25">
      <c r="V307" s="65"/>
      <c r="W307" s="65"/>
      <c r="X307" s="65"/>
    </row>
    <row r="308" spans="1:25">
      <c r="V308" s="65"/>
      <c r="W308" s="65"/>
      <c r="X308" s="65"/>
    </row>
    <row r="309" spans="1:25">
      <c r="V309" s="65"/>
      <c r="W309" s="65"/>
      <c r="X309" s="65"/>
    </row>
    <row r="310" spans="1:25">
      <c r="V310" s="65"/>
      <c r="W310" s="65"/>
      <c r="X310" s="65"/>
      <c r="Y310" s="62"/>
    </row>
    <row r="311" spans="1:25">
      <c r="A311" s="6" t="s">
        <v>9</v>
      </c>
      <c r="V311" s="65"/>
      <c r="W311" s="65"/>
      <c r="X311" s="65"/>
      <c r="Y311" s="62"/>
    </row>
    <row r="312" spans="1:25">
      <c r="A312" s="16" t="s">
        <v>0</v>
      </c>
      <c r="B312" s="14" t="s">
        <v>46</v>
      </c>
      <c r="C312" s="14" t="s">
        <v>26</v>
      </c>
      <c r="D312" s="14" t="s">
        <v>46</v>
      </c>
      <c r="E312" s="14" t="s">
        <v>28</v>
      </c>
      <c r="F312" s="14" t="s">
        <v>43</v>
      </c>
      <c r="G312" s="14" t="s">
        <v>43</v>
      </c>
      <c r="H312" s="14" t="s">
        <v>14</v>
      </c>
      <c r="I312" s="14" t="s">
        <v>138</v>
      </c>
      <c r="J312" s="14" t="s">
        <v>30</v>
      </c>
      <c r="K312" s="14" t="s">
        <v>135</v>
      </c>
      <c r="L312" s="14" t="s">
        <v>13</v>
      </c>
      <c r="M312" s="14" t="s">
        <v>13</v>
      </c>
      <c r="N312" s="14" t="s">
        <v>31</v>
      </c>
      <c r="O312" s="14" t="s">
        <v>33</v>
      </c>
      <c r="P312" s="14" t="s">
        <v>33</v>
      </c>
      <c r="Q312" s="14" t="s">
        <v>145</v>
      </c>
      <c r="R312" s="14" t="s">
        <v>35</v>
      </c>
      <c r="S312" s="38" t="s">
        <v>37</v>
      </c>
      <c r="T312" s="14" t="s">
        <v>39</v>
      </c>
      <c r="U312" s="14" t="s">
        <v>41</v>
      </c>
      <c r="V312" s="65"/>
      <c r="W312" s="64"/>
      <c r="X312" s="64"/>
      <c r="Y312" s="62"/>
    </row>
    <row r="313" spans="1:25" ht="13.5" thickBot="1">
      <c r="A313" s="17"/>
      <c r="B313" s="18" t="s">
        <v>48</v>
      </c>
      <c r="C313" s="18" t="s">
        <v>27</v>
      </c>
      <c r="D313" s="18" t="s">
        <v>47</v>
      </c>
      <c r="E313" s="18" t="s">
        <v>29</v>
      </c>
      <c r="F313" s="18" t="s">
        <v>44</v>
      </c>
      <c r="G313" s="18" t="s">
        <v>45</v>
      </c>
      <c r="H313" s="23" t="s">
        <v>137</v>
      </c>
      <c r="I313" s="18" t="s">
        <v>139</v>
      </c>
      <c r="J313" s="18" t="s">
        <v>146</v>
      </c>
      <c r="K313" s="18" t="s">
        <v>136</v>
      </c>
      <c r="L313" s="18" t="s">
        <v>134</v>
      </c>
      <c r="M313" s="18" t="s">
        <v>161</v>
      </c>
      <c r="N313" s="18" t="s">
        <v>32</v>
      </c>
      <c r="O313" s="18" t="s">
        <v>34</v>
      </c>
      <c r="P313" s="18" t="s">
        <v>133</v>
      </c>
      <c r="Q313" s="48" t="s">
        <v>144</v>
      </c>
      <c r="R313" s="18" t="s">
        <v>36</v>
      </c>
      <c r="S313" s="39" t="s">
        <v>38</v>
      </c>
      <c r="T313" s="18" t="s">
        <v>40</v>
      </c>
      <c r="U313" s="18" t="s">
        <v>42</v>
      </c>
      <c r="V313" s="65"/>
      <c r="W313" s="64"/>
      <c r="X313" s="64"/>
      <c r="Y313" s="62"/>
    </row>
    <row r="314" spans="1:25" ht="13.5" thickBot="1">
      <c r="A314" s="26" t="s">
        <v>24</v>
      </c>
      <c r="B314" s="27"/>
      <c r="C314" s="27"/>
      <c r="D314" s="27"/>
      <c r="E314" s="27"/>
      <c r="F314" s="27"/>
      <c r="G314" s="27"/>
      <c r="H314" s="29"/>
      <c r="I314" s="29">
        <f>I316+I317+I318+I319+I320+I321+I322</f>
        <v>888000</v>
      </c>
      <c r="J314" s="29">
        <f>J315+J316+J317+J318+J319+J320+J321+J322</f>
        <v>3350400</v>
      </c>
      <c r="K314" s="27"/>
      <c r="L314" s="27"/>
      <c r="M314" s="27"/>
      <c r="N314" s="29"/>
      <c r="O314" s="29"/>
      <c r="P314" s="27"/>
      <c r="Q314" s="33"/>
      <c r="R314" s="27"/>
      <c r="S314" s="27"/>
      <c r="T314" s="27"/>
      <c r="U314" s="29">
        <f>H314+I314+J314+N314+O314</f>
        <v>4238400</v>
      </c>
      <c r="V314" s="65"/>
      <c r="W314" s="66"/>
      <c r="X314" s="66"/>
      <c r="Y314" s="62"/>
    </row>
    <row r="315" spans="1:25">
      <c r="A315" s="19" t="s">
        <v>9</v>
      </c>
      <c r="B315" s="19"/>
      <c r="C315" s="19"/>
      <c r="D315" s="19"/>
      <c r="E315" s="19"/>
      <c r="F315" s="19"/>
      <c r="G315" s="19"/>
      <c r="H315" s="25"/>
      <c r="I315" s="32"/>
      <c r="J315" s="19">
        <v>10000</v>
      </c>
      <c r="K315" s="19"/>
      <c r="L315" s="19"/>
      <c r="M315" s="19"/>
      <c r="N315" s="25"/>
      <c r="O315" s="25"/>
      <c r="P315" s="19"/>
      <c r="Q315" s="25"/>
      <c r="R315" s="19"/>
      <c r="S315" s="19"/>
      <c r="T315" s="19"/>
      <c r="U315" s="44">
        <f t="shared" ref="U315:U322" si="24">H315+I315+J315+N315+O315</f>
        <v>10000</v>
      </c>
      <c r="V315" s="66"/>
      <c r="W315" s="67">
        <v>60000</v>
      </c>
      <c r="X315" s="67"/>
      <c r="Y315" s="62"/>
    </row>
    <row r="316" spans="1:25">
      <c r="A316" s="4" t="s">
        <v>118</v>
      </c>
      <c r="B316" s="4"/>
      <c r="C316" s="4"/>
      <c r="D316" s="4"/>
      <c r="E316" s="4"/>
      <c r="F316" s="4"/>
      <c r="G316" s="4"/>
      <c r="H316" s="4"/>
      <c r="I316" s="46">
        <f>V316/2</f>
        <v>168000</v>
      </c>
      <c r="J316" s="19">
        <f t="shared" ref="J316:J322" si="25">W316/2</f>
        <v>351600</v>
      </c>
      <c r="K316" s="4"/>
      <c r="L316" s="4"/>
      <c r="M316" s="4"/>
      <c r="N316" s="4"/>
      <c r="O316" s="8"/>
      <c r="P316" s="4"/>
      <c r="Q316" s="4"/>
      <c r="R316" s="4"/>
      <c r="S316" s="4"/>
      <c r="T316" s="4"/>
      <c r="U316" s="45">
        <f t="shared" si="24"/>
        <v>519600</v>
      </c>
      <c r="V316" s="67">
        <v>336000</v>
      </c>
      <c r="W316" s="67">
        <f>683200+20000</f>
        <v>703200</v>
      </c>
      <c r="X316" s="67"/>
      <c r="Y316" s="62"/>
    </row>
    <row r="317" spans="1:25">
      <c r="A317" s="4" t="s">
        <v>119</v>
      </c>
      <c r="B317" s="4"/>
      <c r="C317" s="4"/>
      <c r="D317" s="4"/>
      <c r="E317" s="4"/>
      <c r="F317" s="4"/>
      <c r="G317" s="4"/>
      <c r="H317" s="4"/>
      <c r="I317" s="46">
        <f t="shared" ref="I317:I321" si="26">V317/2</f>
        <v>72000</v>
      </c>
      <c r="J317" s="19">
        <f t="shared" si="25"/>
        <v>441200</v>
      </c>
      <c r="K317" s="4"/>
      <c r="L317" s="4"/>
      <c r="M317" s="4"/>
      <c r="N317" s="4"/>
      <c r="O317" s="8"/>
      <c r="P317" s="4"/>
      <c r="Q317" s="4"/>
      <c r="R317" s="4"/>
      <c r="S317" s="4"/>
      <c r="T317" s="4"/>
      <c r="U317" s="45">
        <f t="shared" si="24"/>
        <v>513200</v>
      </c>
      <c r="V317" s="67">
        <v>144000</v>
      </c>
      <c r="W317" s="67">
        <f>862400+20000</f>
        <v>882400</v>
      </c>
      <c r="X317" s="67"/>
      <c r="Y317" s="62"/>
    </row>
    <row r="318" spans="1:25">
      <c r="A318" s="4" t="s">
        <v>120</v>
      </c>
      <c r="B318" s="4"/>
      <c r="C318" s="4"/>
      <c r="D318" s="4"/>
      <c r="E318" s="4"/>
      <c r="F318" s="4"/>
      <c r="G318" s="4"/>
      <c r="H318" s="4"/>
      <c r="I318" s="46">
        <v>192000</v>
      </c>
      <c r="J318" s="19">
        <f t="shared" si="25"/>
        <v>861200</v>
      </c>
      <c r="K318" s="4"/>
      <c r="L318" s="4"/>
      <c r="M318" s="4"/>
      <c r="N318" s="4"/>
      <c r="O318" s="8"/>
      <c r="P318" s="4"/>
      <c r="Q318" s="4"/>
      <c r="R318" s="4"/>
      <c r="S318" s="4"/>
      <c r="T318" s="4"/>
      <c r="U318" s="45">
        <f t="shared" si="24"/>
        <v>1053200</v>
      </c>
      <c r="V318" s="67">
        <v>336000</v>
      </c>
      <c r="W318" s="67">
        <f>1702400+20000</f>
        <v>1722400</v>
      </c>
      <c r="X318" s="67"/>
      <c r="Y318" s="62"/>
    </row>
    <row r="319" spans="1:25">
      <c r="A319" s="4" t="s">
        <v>121</v>
      </c>
      <c r="B319" s="4"/>
      <c r="C319" s="4"/>
      <c r="D319" s="4"/>
      <c r="E319" s="4"/>
      <c r="F319" s="4"/>
      <c r="G319" s="4"/>
      <c r="H319" s="4"/>
      <c r="I319" s="46">
        <v>96000</v>
      </c>
      <c r="J319" s="19">
        <f t="shared" si="25"/>
        <v>340400</v>
      </c>
      <c r="K319" s="4"/>
      <c r="L319" s="4"/>
      <c r="M319" s="4"/>
      <c r="N319" s="4"/>
      <c r="O319" s="8"/>
      <c r="P319" s="4"/>
      <c r="Q319" s="4"/>
      <c r="R319" s="4"/>
      <c r="S319" s="4"/>
      <c r="T319" s="4"/>
      <c r="U319" s="45">
        <f t="shared" si="24"/>
        <v>436400</v>
      </c>
      <c r="V319" s="67">
        <v>144000</v>
      </c>
      <c r="W319" s="67">
        <f>660800+20000</f>
        <v>680800</v>
      </c>
      <c r="X319" s="67"/>
      <c r="Y319" s="62"/>
    </row>
    <row r="320" spans="1:25">
      <c r="A320" s="4" t="s">
        <v>122</v>
      </c>
      <c r="B320" s="4"/>
      <c r="C320" s="4"/>
      <c r="D320" s="4"/>
      <c r="E320" s="4"/>
      <c r="F320" s="4"/>
      <c r="G320" s="4"/>
      <c r="H320" s="4"/>
      <c r="I320" s="46">
        <v>144000</v>
      </c>
      <c r="J320" s="19">
        <f t="shared" si="25"/>
        <v>318000</v>
      </c>
      <c r="K320" s="4"/>
      <c r="L320" s="4"/>
      <c r="M320" s="4"/>
      <c r="N320" s="4"/>
      <c r="O320" s="8"/>
      <c r="P320" s="4"/>
      <c r="Q320" s="4"/>
      <c r="R320" s="4"/>
      <c r="S320" s="4"/>
      <c r="T320" s="4"/>
      <c r="U320" s="45">
        <f t="shared" si="24"/>
        <v>462000</v>
      </c>
      <c r="V320" s="67">
        <v>384000</v>
      </c>
      <c r="W320" s="67">
        <f>616000+20000</f>
        <v>636000</v>
      </c>
      <c r="X320" s="67"/>
      <c r="Y320" s="62"/>
    </row>
    <row r="321" spans="1:25">
      <c r="A321" s="4" t="s">
        <v>123</v>
      </c>
      <c r="B321" s="4"/>
      <c r="C321" s="4"/>
      <c r="D321" s="4"/>
      <c r="E321" s="4"/>
      <c r="F321" s="4"/>
      <c r="G321" s="4"/>
      <c r="H321" s="4"/>
      <c r="I321" s="46">
        <f t="shared" si="26"/>
        <v>24000</v>
      </c>
      <c r="J321" s="19">
        <f t="shared" si="25"/>
        <v>250800</v>
      </c>
      <c r="K321" s="4"/>
      <c r="L321" s="4"/>
      <c r="M321" s="4"/>
      <c r="N321" s="4"/>
      <c r="O321" s="8"/>
      <c r="P321" s="4"/>
      <c r="Q321" s="4"/>
      <c r="R321" s="4"/>
      <c r="S321" s="4"/>
      <c r="T321" s="4"/>
      <c r="U321" s="45">
        <f t="shared" si="24"/>
        <v>274800</v>
      </c>
      <c r="V321" s="67">
        <v>48000</v>
      </c>
      <c r="W321" s="67">
        <f>481600+20000</f>
        <v>501600</v>
      </c>
      <c r="X321" s="67"/>
      <c r="Y321" s="62"/>
    </row>
    <row r="322" spans="1:25">
      <c r="A322" s="4" t="s">
        <v>124</v>
      </c>
      <c r="B322" s="4"/>
      <c r="C322" s="4"/>
      <c r="D322" s="4"/>
      <c r="E322" s="4"/>
      <c r="F322" s="4"/>
      <c r="G322" s="4"/>
      <c r="H322" s="4"/>
      <c r="I322" s="46">
        <v>192000</v>
      </c>
      <c r="J322" s="19">
        <f t="shared" si="25"/>
        <v>777200</v>
      </c>
      <c r="K322" s="4"/>
      <c r="L322" s="4"/>
      <c r="M322" s="4"/>
      <c r="N322" s="4"/>
      <c r="O322" s="8"/>
      <c r="P322" s="4"/>
      <c r="Q322" s="4"/>
      <c r="R322" s="4"/>
      <c r="S322" s="4"/>
      <c r="T322" s="4"/>
      <c r="U322" s="45">
        <f t="shared" si="24"/>
        <v>969200</v>
      </c>
      <c r="V322" s="67">
        <v>480000</v>
      </c>
      <c r="W322" s="67">
        <f>1534400+20000</f>
        <v>1554400</v>
      </c>
      <c r="X322" s="67"/>
      <c r="Y322" s="62"/>
    </row>
    <row r="323" spans="1:25">
      <c r="J323" s="5"/>
      <c r="N323" s="12"/>
      <c r="O323" s="10"/>
      <c r="U323" s="10"/>
      <c r="V323" s="65"/>
      <c r="W323" s="65"/>
      <c r="X323" s="65"/>
      <c r="Y323" s="62"/>
    </row>
    <row r="324" spans="1:25" ht="21.75">
      <c r="A324" s="37" t="s">
        <v>170</v>
      </c>
      <c r="B324" s="37"/>
      <c r="C324" s="37"/>
      <c r="D324" s="37"/>
      <c r="E324" s="37"/>
      <c r="F324" s="37"/>
      <c r="G324" s="37"/>
      <c r="H324" s="51"/>
      <c r="I324" s="37"/>
      <c r="J324" s="37"/>
      <c r="K324" s="37"/>
      <c r="L324" s="37"/>
      <c r="M324" s="37"/>
      <c r="N324" s="51"/>
      <c r="O324" s="37"/>
      <c r="P324" s="37"/>
      <c r="Q324" s="37"/>
      <c r="R324" s="37"/>
      <c r="S324" s="37"/>
      <c r="T324" s="37"/>
      <c r="U324" s="49"/>
      <c r="V324" s="65"/>
      <c r="W324" s="65"/>
      <c r="X324" s="65"/>
    </row>
    <row r="325" spans="1:25" ht="16.5">
      <c r="A325" s="59" t="s">
        <v>165</v>
      </c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65"/>
      <c r="W325" s="65"/>
      <c r="X325" s="65"/>
    </row>
    <row r="326" spans="1:25" ht="16.5">
      <c r="A326" s="59" t="s">
        <v>162</v>
      </c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65"/>
      <c r="W326" s="65"/>
      <c r="X326" s="65"/>
    </row>
    <row r="327" spans="1:25" ht="16.5">
      <c r="A327" s="59" t="s">
        <v>166</v>
      </c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65"/>
      <c r="W327" s="65"/>
      <c r="X327" s="65"/>
    </row>
    <row r="328" spans="1:25" ht="16.5">
      <c r="A328" s="59" t="s">
        <v>163</v>
      </c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65"/>
      <c r="W328" s="65"/>
      <c r="X328" s="65"/>
    </row>
    <row r="329" spans="1:25" ht="16.5">
      <c r="A329" s="59" t="s">
        <v>167</v>
      </c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65"/>
      <c r="W329" s="65"/>
      <c r="X329" s="65"/>
    </row>
    <row r="330" spans="1:25" ht="16.5">
      <c r="A330" s="59" t="s">
        <v>164</v>
      </c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65"/>
      <c r="W330" s="65"/>
      <c r="X330" s="65"/>
    </row>
    <row r="331" spans="1:25" ht="16.5">
      <c r="A331" s="59" t="s">
        <v>183</v>
      </c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65"/>
      <c r="W331" s="65"/>
      <c r="X331" s="65"/>
    </row>
    <row r="332" spans="1:25" ht="16.5">
      <c r="A332" s="59" t="s">
        <v>184</v>
      </c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65"/>
      <c r="W332" s="65"/>
      <c r="X332" s="65"/>
    </row>
    <row r="333" spans="1:25" ht="16.5">
      <c r="A333" s="59" t="s">
        <v>173</v>
      </c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65"/>
      <c r="W333" s="65"/>
      <c r="X333" s="65"/>
    </row>
    <row r="334" spans="1:25" ht="16.5">
      <c r="A334" s="59" t="s">
        <v>177</v>
      </c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65"/>
      <c r="W334" s="65"/>
      <c r="X334" s="65"/>
    </row>
    <row r="335" spans="1:25" ht="16.5">
      <c r="A335" s="59" t="s">
        <v>176</v>
      </c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65"/>
      <c r="W335" s="65"/>
      <c r="X335" s="65"/>
    </row>
    <row r="336" spans="1:25">
      <c r="V336" s="65"/>
      <c r="W336" s="65"/>
      <c r="X336" s="65"/>
    </row>
    <row r="337" spans="1:25">
      <c r="V337" s="65"/>
      <c r="W337" s="65"/>
      <c r="X337" s="65"/>
    </row>
    <row r="338" spans="1:25">
      <c r="V338" s="65"/>
      <c r="W338" s="65"/>
      <c r="X338" s="65"/>
    </row>
    <row r="339" spans="1:25">
      <c r="V339" s="65"/>
      <c r="W339" s="65"/>
      <c r="X339" s="65"/>
    </row>
    <row r="340" spans="1:25">
      <c r="V340" s="65"/>
      <c r="W340" s="65"/>
      <c r="X340" s="65"/>
    </row>
    <row r="341" spans="1:25">
      <c r="V341" s="65"/>
      <c r="W341" s="65"/>
      <c r="X341" s="65"/>
    </row>
    <row r="342" spans="1:25">
      <c r="V342" s="65"/>
      <c r="W342" s="65"/>
      <c r="X342" s="65"/>
    </row>
    <row r="343" spans="1:25">
      <c r="V343" s="65"/>
      <c r="W343" s="65"/>
      <c r="X343" s="65"/>
    </row>
    <row r="344" spans="1:25">
      <c r="V344" s="65"/>
      <c r="W344" s="65"/>
      <c r="X344" s="65"/>
    </row>
    <row r="345" spans="1:25">
      <c r="V345" s="65"/>
      <c r="W345" s="65"/>
      <c r="X345" s="65"/>
    </row>
    <row r="346" spans="1:25">
      <c r="A346" s="6" t="s">
        <v>10</v>
      </c>
      <c r="V346" s="65"/>
      <c r="W346" s="65"/>
      <c r="X346" s="65"/>
    </row>
    <row r="347" spans="1:25">
      <c r="A347" s="16" t="s">
        <v>0</v>
      </c>
      <c r="B347" s="14" t="s">
        <v>46</v>
      </c>
      <c r="C347" s="14" t="s">
        <v>26</v>
      </c>
      <c r="D347" s="14" t="s">
        <v>46</v>
      </c>
      <c r="E347" s="14" t="s">
        <v>28</v>
      </c>
      <c r="F347" s="14" t="s">
        <v>43</v>
      </c>
      <c r="G347" s="14" t="s">
        <v>43</v>
      </c>
      <c r="H347" s="14" t="s">
        <v>14</v>
      </c>
      <c r="I347" s="14" t="s">
        <v>138</v>
      </c>
      <c r="J347" s="14" t="s">
        <v>30</v>
      </c>
      <c r="K347" s="14" t="s">
        <v>135</v>
      </c>
      <c r="L347" s="14" t="s">
        <v>13</v>
      </c>
      <c r="M347" s="14" t="s">
        <v>13</v>
      </c>
      <c r="N347" s="14" t="s">
        <v>31</v>
      </c>
      <c r="O347" s="14" t="s">
        <v>33</v>
      </c>
      <c r="P347" s="14" t="s">
        <v>33</v>
      </c>
      <c r="Q347" s="14" t="s">
        <v>145</v>
      </c>
      <c r="R347" s="14" t="s">
        <v>35</v>
      </c>
      <c r="S347" s="38" t="s">
        <v>37</v>
      </c>
      <c r="T347" s="14" t="s">
        <v>39</v>
      </c>
      <c r="U347" s="14" t="s">
        <v>41</v>
      </c>
      <c r="V347" s="65"/>
      <c r="W347" s="64"/>
      <c r="X347" s="64"/>
      <c r="Y347" s="62"/>
    </row>
    <row r="348" spans="1:25" ht="13.5" thickBot="1">
      <c r="A348" s="17"/>
      <c r="B348" s="18" t="s">
        <v>48</v>
      </c>
      <c r="C348" s="18" t="s">
        <v>27</v>
      </c>
      <c r="D348" s="18" t="s">
        <v>47</v>
      </c>
      <c r="E348" s="18" t="s">
        <v>29</v>
      </c>
      <c r="F348" s="18" t="s">
        <v>44</v>
      </c>
      <c r="G348" s="18" t="s">
        <v>45</v>
      </c>
      <c r="H348" s="23" t="s">
        <v>137</v>
      </c>
      <c r="I348" s="18" t="s">
        <v>139</v>
      </c>
      <c r="J348" s="18" t="s">
        <v>146</v>
      </c>
      <c r="K348" s="18" t="s">
        <v>136</v>
      </c>
      <c r="L348" s="18" t="s">
        <v>134</v>
      </c>
      <c r="M348" s="18" t="s">
        <v>161</v>
      </c>
      <c r="N348" s="18" t="s">
        <v>32</v>
      </c>
      <c r="O348" s="18" t="s">
        <v>34</v>
      </c>
      <c r="P348" s="18" t="s">
        <v>133</v>
      </c>
      <c r="Q348" s="48" t="s">
        <v>144</v>
      </c>
      <c r="R348" s="18" t="s">
        <v>36</v>
      </c>
      <c r="S348" s="39" t="s">
        <v>38</v>
      </c>
      <c r="T348" s="18" t="s">
        <v>40</v>
      </c>
      <c r="U348" s="18" t="s">
        <v>42</v>
      </c>
      <c r="V348" s="65"/>
      <c r="W348" s="64"/>
      <c r="X348" s="64"/>
      <c r="Y348" s="62"/>
    </row>
    <row r="349" spans="1:25" ht="13.5" thickBot="1">
      <c r="A349" s="26" t="s">
        <v>25</v>
      </c>
      <c r="B349" s="27"/>
      <c r="C349" s="27"/>
      <c r="D349" s="27"/>
      <c r="E349" s="27"/>
      <c r="F349" s="27"/>
      <c r="G349" s="27"/>
      <c r="H349" s="29"/>
      <c r="I349" s="29">
        <f>I351+I352+I353+I354+I355+I356+I357</f>
        <v>1416000</v>
      </c>
      <c r="J349" s="35">
        <f>J350+J351+J352+J353+J354+J355+J356+J357</f>
        <v>3339200</v>
      </c>
      <c r="K349" s="27"/>
      <c r="L349" s="27"/>
      <c r="M349" s="27"/>
      <c r="N349" s="29"/>
      <c r="O349" s="29"/>
      <c r="P349" s="27"/>
      <c r="Q349" s="33"/>
      <c r="R349" s="33"/>
      <c r="S349" s="33"/>
      <c r="T349" s="33"/>
      <c r="U349" s="29">
        <f>H349+I349+J349+N349+O349</f>
        <v>4755200</v>
      </c>
      <c r="V349" s="65"/>
      <c r="W349" s="69"/>
      <c r="X349" s="66"/>
      <c r="Y349" s="62"/>
    </row>
    <row r="350" spans="1:25">
      <c r="A350" s="19" t="s">
        <v>10</v>
      </c>
      <c r="B350" s="19"/>
      <c r="C350" s="19"/>
      <c r="D350" s="19"/>
      <c r="E350" s="19"/>
      <c r="F350" s="19"/>
      <c r="G350" s="19"/>
      <c r="H350" s="25"/>
      <c r="I350" s="25"/>
      <c r="J350" s="43">
        <v>10000</v>
      </c>
      <c r="K350" s="19"/>
      <c r="L350" s="19"/>
      <c r="M350" s="19"/>
      <c r="N350" s="25"/>
      <c r="O350" s="25"/>
      <c r="P350" s="19"/>
      <c r="Q350" s="25"/>
      <c r="R350" s="25"/>
      <c r="S350" s="25"/>
      <c r="T350" s="25"/>
      <c r="U350" s="44">
        <f t="shared" ref="U350:U354" si="27">H350+I350+J350+N350+O350</f>
        <v>10000</v>
      </c>
      <c r="V350" s="67"/>
      <c r="W350" s="70">
        <v>60000</v>
      </c>
      <c r="X350" s="67"/>
      <c r="Y350" s="62"/>
    </row>
    <row r="351" spans="1:25">
      <c r="A351" s="4" t="s">
        <v>125</v>
      </c>
      <c r="B351" s="4"/>
      <c r="C351" s="4"/>
      <c r="D351" s="4"/>
      <c r="E351" s="4"/>
      <c r="F351" s="4"/>
      <c r="G351" s="4"/>
      <c r="H351" s="4"/>
      <c r="I351" s="46">
        <v>168000</v>
      </c>
      <c r="J351" s="43">
        <f t="shared" ref="J351:J357" si="28">W351/2</f>
        <v>430000</v>
      </c>
      <c r="K351" s="4"/>
      <c r="L351" s="4"/>
      <c r="M351" s="4"/>
      <c r="N351" s="4"/>
      <c r="O351" s="8"/>
      <c r="P351" s="4"/>
      <c r="Q351" s="4"/>
      <c r="R351" s="4"/>
      <c r="S351" s="4"/>
      <c r="T351" s="4"/>
      <c r="U351" s="45">
        <f t="shared" si="27"/>
        <v>598000</v>
      </c>
      <c r="V351" s="67">
        <v>288000</v>
      </c>
      <c r="W351" s="67">
        <f>840000+20000</f>
        <v>860000</v>
      </c>
      <c r="X351" s="67"/>
      <c r="Y351" s="62"/>
    </row>
    <row r="352" spans="1:25">
      <c r="A352" s="4" t="s">
        <v>126</v>
      </c>
      <c r="B352" s="4"/>
      <c r="C352" s="4"/>
      <c r="D352" s="4"/>
      <c r="E352" s="4"/>
      <c r="F352" s="4"/>
      <c r="G352" s="4"/>
      <c r="H352" s="4"/>
      <c r="I352" s="46">
        <v>192000</v>
      </c>
      <c r="J352" s="43">
        <f t="shared" si="28"/>
        <v>424400</v>
      </c>
      <c r="K352" s="4"/>
      <c r="L352" s="4"/>
      <c r="M352" s="4"/>
      <c r="N352" s="4"/>
      <c r="O352" s="8"/>
      <c r="P352" s="4"/>
      <c r="Q352" s="4"/>
      <c r="R352" s="4"/>
      <c r="S352" s="4"/>
      <c r="T352" s="4"/>
      <c r="U352" s="45">
        <f t="shared" si="27"/>
        <v>616400</v>
      </c>
      <c r="V352" s="67">
        <v>240000</v>
      </c>
      <c r="W352" s="67">
        <f>828800+20000</f>
        <v>848800</v>
      </c>
      <c r="X352" s="67"/>
      <c r="Y352" s="62"/>
    </row>
    <row r="353" spans="1:25">
      <c r="A353" s="4" t="s">
        <v>140</v>
      </c>
      <c r="B353" s="4"/>
      <c r="C353" s="4"/>
      <c r="D353" s="4"/>
      <c r="E353" s="4"/>
      <c r="F353" s="4"/>
      <c r="G353" s="4"/>
      <c r="H353" s="4"/>
      <c r="I353" s="46">
        <v>456000</v>
      </c>
      <c r="J353" s="43">
        <f t="shared" si="28"/>
        <v>827600</v>
      </c>
      <c r="K353" s="4"/>
      <c r="L353" s="4"/>
      <c r="M353" s="4"/>
      <c r="N353" s="4"/>
      <c r="O353" s="8"/>
      <c r="P353" s="4"/>
      <c r="Q353" s="4"/>
      <c r="R353" s="4"/>
      <c r="S353" s="4"/>
      <c r="T353" s="4"/>
      <c r="U353" s="45">
        <f t="shared" si="27"/>
        <v>1283600</v>
      </c>
      <c r="V353" s="67">
        <v>1008000</v>
      </c>
      <c r="W353" s="67">
        <f>1635200+20000</f>
        <v>1655200</v>
      </c>
      <c r="X353" s="67"/>
      <c r="Y353" s="62"/>
    </row>
    <row r="354" spans="1:25">
      <c r="A354" s="4" t="s">
        <v>127</v>
      </c>
      <c r="B354" s="4"/>
      <c r="C354" s="4"/>
      <c r="D354" s="4"/>
      <c r="E354" s="4"/>
      <c r="F354" s="4"/>
      <c r="G354" s="4"/>
      <c r="H354" s="4"/>
      <c r="I354" s="46">
        <v>120000</v>
      </c>
      <c r="J354" s="43">
        <f t="shared" si="28"/>
        <v>267600</v>
      </c>
      <c r="K354" s="4"/>
      <c r="L354" s="4"/>
      <c r="M354" s="4"/>
      <c r="N354" s="4"/>
      <c r="O354" s="8"/>
      <c r="P354" s="4"/>
      <c r="Q354" s="4"/>
      <c r="R354" s="4"/>
      <c r="S354" s="4"/>
      <c r="T354" s="4"/>
      <c r="U354" s="45">
        <f t="shared" si="27"/>
        <v>387600</v>
      </c>
      <c r="V354" s="67">
        <v>192000</v>
      </c>
      <c r="W354" s="67">
        <f>515200+20000</f>
        <v>535200</v>
      </c>
      <c r="X354" s="67"/>
      <c r="Y354" s="62"/>
    </row>
    <row r="355" spans="1:25">
      <c r="A355" s="4" t="s">
        <v>128</v>
      </c>
      <c r="B355" s="4"/>
      <c r="C355" s="4"/>
      <c r="D355" s="4"/>
      <c r="E355" s="4"/>
      <c r="F355" s="4"/>
      <c r="G355" s="4"/>
      <c r="H355" s="4"/>
      <c r="I355" s="46">
        <v>216000</v>
      </c>
      <c r="J355" s="43">
        <f t="shared" si="28"/>
        <v>519600</v>
      </c>
      <c r="K355" s="4"/>
      <c r="L355" s="4"/>
      <c r="M355" s="4"/>
      <c r="N355" s="46"/>
      <c r="O355" s="4"/>
      <c r="P355" s="4"/>
      <c r="Q355" s="4"/>
      <c r="R355" s="4"/>
      <c r="S355" s="4"/>
      <c r="T355" s="4"/>
      <c r="U355" s="45">
        <f t="shared" ref="U355:U357" si="29">H355+I355+J355+N355</f>
        <v>735600</v>
      </c>
      <c r="V355" s="67">
        <v>528000</v>
      </c>
      <c r="W355" s="67">
        <f>1019200+20000</f>
        <v>1039200</v>
      </c>
      <c r="X355" s="70"/>
      <c r="Y355" s="62"/>
    </row>
    <row r="356" spans="1:25">
      <c r="A356" s="4" t="s">
        <v>129</v>
      </c>
      <c r="B356" s="4"/>
      <c r="C356" s="4"/>
      <c r="D356" s="4"/>
      <c r="E356" s="4"/>
      <c r="F356" s="4"/>
      <c r="G356" s="4"/>
      <c r="H356" s="4"/>
      <c r="I356" s="46">
        <v>144000</v>
      </c>
      <c r="J356" s="43">
        <f t="shared" si="28"/>
        <v>418800</v>
      </c>
      <c r="K356" s="4"/>
      <c r="L356" s="4"/>
      <c r="M356" s="4"/>
      <c r="N356" s="46"/>
      <c r="O356" s="4"/>
      <c r="P356" s="4"/>
      <c r="Q356" s="4"/>
      <c r="R356" s="4"/>
      <c r="S356" s="4"/>
      <c r="T356" s="4"/>
      <c r="U356" s="45">
        <f t="shared" si="29"/>
        <v>562800</v>
      </c>
      <c r="V356" s="67">
        <v>336000</v>
      </c>
      <c r="W356" s="67">
        <f>817600+20000</f>
        <v>837600</v>
      </c>
      <c r="X356" s="70"/>
      <c r="Y356" s="62"/>
    </row>
    <row r="357" spans="1:25">
      <c r="A357" s="4" t="s">
        <v>130</v>
      </c>
      <c r="B357" s="4"/>
      <c r="C357" s="4"/>
      <c r="D357" s="4"/>
      <c r="E357" s="4"/>
      <c r="F357" s="4"/>
      <c r="G357" s="4"/>
      <c r="H357" s="4"/>
      <c r="I357" s="46">
        <f t="shared" ref="I357" si="30">V357/2</f>
        <v>120000</v>
      </c>
      <c r="J357" s="43">
        <f t="shared" si="28"/>
        <v>441200</v>
      </c>
      <c r="K357" s="4"/>
      <c r="L357" s="4"/>
      <c r="M357" s="4"/>
      <c r="N357" s="46"/>
      <c r="O357" s="4"/>
      <c r="P357" s="4"/>
      <c r="Q357" s="4"/>
      <c r="R357" s="4"/>
      <c r="S357" s="4"/>
      <c r="T357" s="4"/>
      <c r="U357" s="45">
        <f t="shared" si="29"/>
        <v>561200</v>
      </c>
      <c r="V357" s="67">
        <v>240000</v>
      </c>
      <c r="W357" s="67">
        <f>862400+20000</f>
        <v>882400</v>
      </c>
      <c r="X357" s="70"/>
      <c r="Y357" s="62"/>
    </row>
    <row r="358" spans="1:25">
      <c r="J358" s="5"/>
      <c r="N358" s="10"/>
      <c r="O358" s="10"/>
      <c r="U358" s="34"/>
      <c r="V358" s="65"/>
      <c r="W358" s="65"/>
      <c r="X358" s="65"/>
    </row>
    <row r="359" spans="1:25">
      <c r="J359" s="5"/>
      <c r="N359" s="10"/>
      <c r="O359" s="10"/>
      <c r="U359" s="34"/>
      <c r="V359" s="65"/>
      <c r="W359" s="65"/>
      <c r="X359" s="65"/>
    </row>
    <row r="360" spans="1:25" ht="21.75">
      <c r="A360" s="37" t="s">
        <v>170</v>
      </c>
      <c r="B360" s="37"/>
      <c r="C360" s="37"/>
      <c r="D360" s="37"/>
      <c r="E360" s="37"/>
      <c r="F360" s="37"/>
      <c r="G360" s="37"/>
      <c r="H360" s="51"/>
      <c r="I360" s="37"/>
      <c r="J360" s="37"/>
      <c r="K360" s="37"/>
      <c r="L360" s="37"/>
      <c r="M360" s="37"/>
      <c r="N360" s="51"/>
      <c r="O360" s="37"/>
      <c r="P360" s="37"/>
      <c r="Q360" s="37"/>
      <c r="R360" s="37"/>
      <c r="S360" s="37"/>
      <c r="T360" s="37"/>
      <c r="U360" s="49"/>
    </row>
    <row r="361" spans="1:25" ht="16.5">
      <c r="A361" s="59" t="s">
        <v>165</v>
      </c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</row>
    <row r="362" spans="1:25" ht="16.5">
      <c r="A362" s="59" t="s">
        <v>162</v>
      </c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</row>
    <row r="363" spans="1:25" ht="16.5">
      <c r="A363" s="59" t="s">
        <v>166</v>
      </c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</row>
    <row r="364" spans="1:25" ht="16.5">
      <c r="A364" s="59" t="s">
        <v>163</v>
      </c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</row>
    <row r="365" spans="1:25" ht="16.5">
      <c r="A365" s="59" t="s">
        <v>167</v>
      </c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</row>
    <row r="366" spans="1:25" ht="16.5">
      <c r="A366" s="59" t="s">
        <v>164</v>
      </c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</row>
    <row r="367" spans="1:25" ht="16.5">
      <c r="A367" s="59" t="s">
        <v>183</v>
      </c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</row>
    <row r="368" spans="1:25" ht="16.5">
      <c r="A368" s="59" t="s">
        <v>184</v>
      </c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</row>
    <row r="369" spans="1:21" ht="16.5">
      <c r="A369" s="59" t="s">
        <v>173</v>
      </c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</row>
    <row r="370" spans="1:21" ht="16.5">
      <c r="A370" s="59" t="s">
        <v>177</v>
      </c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</row>
    <row r="371" spans="1:21" ht="16.5">
      <c r="A371" s="59" t="s">
        <v>176</v>
      </c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</row>
    <row r="381" spans="1:21">
      <c r="A381" t="s">
        <v>132</v>
      </c>
    </row>
    <row r="382" spans="1:21">
      <c r="A382" s="16" t="s">
        <v>0</v>
      </c>
      <c r="B382" s="14" t="s">
        <v>46</v>
      </c>
      <c r="C382" s="14" t="s">
        <v>26</v>
      </c>
      <c r="D382" s="14" t="s">
        <v>46</v>
      </c>
      <c r="E382" s="14" t="s">
        <v>28</v>
      </c>
      <c r="F382" s="14" t="s">
        <v>43</v>
      </c>
      <c r="G382" s="14" t="s">
        <v>43</v>
      </c>
      <c r="H382" s="14" t="s">
        <v>14</v>
      </c>
      <c r="I382" s="14" t="s">
        <v>138</v>
      </c>
      <c r="J382" s="14" t="s">
        <v>30</v>
      </c>
      <c r="K382" s="14" t="s">
        <v>135</v>
      </c>
      <c r="L382" s="14" t="s">
        <v>13</v>
      </c>
      <c r="M382" s="14" t="s">
        <v>13</v>
      </c>
      <c r="N382" s="14" t="s">
        <v>31</v>
      </c>
      <c r="O382" s="14" t="s">
        <v>33</v>
      </c>
      <c r="P382" s="14" t="s">
        <v>33</v>
      </c>
      <c r="Q382" s="14" t="s">
        <v>145</v>
      </c>
      <c r="R382" s="14" t="s">
        <v>35</v>
      </c>
      <c r="S382" s="38" t="s">
        <v>37</v>
      </c>
      <c r="T382" s="14" t="s">
        <v>39</v>
      </c>
      <c r="U382" s="14" t="s">
        <v>41</v>
      </c>
    </row>
    <row r="383" spans="1:21" ht="13.5" thickBot="1">
      <c r="A383" s="17"/>
      <c r="B383" s="18" t="s">
        <v>48</v>
      </c>
      <c r="C383" s="18" t="s">
        <v>27</v>
      </c>
      <c r="D383" s="18" t="s">
        <v>47</v>
      </c>
      <c r="E383" s="18" t="s">
        <v>29</v>
      </c>
      <c r="F383" s="18" t="s">
        <v>44</v>
      </c>
      <c r="G383" s="18" t="s">
        <v>45</v>
      </c>
      <c r="H383" s="23" t="s">
        <v>137</v>
      </c>
      <c r="I383" s="18" t="s">
        <v>139</v>
      </c>
      <c r="J383" s="18" t="s">
        <v>146</v>
      </c>
      <c r="K383" s="18" t="s">
        <v>136</v>
      </c>
      <c r="L383" s="18" t="s">
        <v>134</v>
      </c>
      <c r="M383" s="18" t="s">
        <v>161</v>
      </c>
      <c r="N383" s="18" t="s">
        <v>32</v>
      </c>
      <c r="O383" s="18" t="s">
        <v>34</v>
      </c>
      <c r="P383" s="18" t="s">
        <v>133</v>
      </c>
      <c r="Q383" s="48" t="s">
        <v>144</v>
      </c>
      <c r="R383" s="18" t="s">
        <v>36</v>
      </c>
      <c r="S383" s="39" t="s">
        <v>38</v>
      </c>
      <c r="T383" s="18" t="s">
        <v>40</v>
      </c>
      <c r="U383" s="18" t="s">
        <v>42</v>
      </c>
    </row>
    <row r="384" spans="1:21" ht="13.5" thickBot="1">
      <c r="A384" s="26" t="s">
        <v>132</v>
      </c>
      <c r="B384" s="27"/>
      <c r="C384" s="27"/>
      <c r="D384" s="27"/>
      <c r="E384" s="27"/>
      <c r="F384" s="27"/>
      <c r="G384" s="27"/>
      <c r="H384" s="55">
        <f>44800/2</f>
        <v>22400</v>
      </c>
      <c r="I384" s="55"/>
      <c r="J384" s="55"/>
      <c r="K384" s="27"/>
      <c r="L384" s="27"/>
      <c r="M384" s="27"/>
      <c r="N384" s="58"/>
      <c r="O384" s="27"/>
      <c r="P384" s="27"/>
      <c r="Q384" s="27"/>
      <c r="R384" s="27"/>
      <c r="S384" s="27"/>
      <c r="T384" s="27"/>
      <c r="U384" s="56">
        <f>H384+J384+N384+O384+Q384</f>
        <v>22400</v>
      </c>
    </row>
    <row r="386" spans="1:21" ht="21.75">
      <c r="A386" s="37" t="s">
        <v>170</v>
      </c>
      <c r="B386" s="37"/>
      <c r="C386" s="37"/>
      <c r="D386" s="37"/>
      <c r="E386" s="37"/>
      <c r="F386" s="37"/>
      <c r="G386" s="37"/>
      <c r="H386" s="51"/>
      <c r="I386" s="37"/>
      <c r="J386" s="37"/>
      <c r="K386" s="37"/>
      <c r="L386" s="37"/>
      <c r="M386" s="37"/>
      <c r="N386" s="51"/>
      <c r="O386" s="37"/>
      <c r="P386" s="37"/>
      <c r="Q386" s="37"/>
      <c r="R386" s="37"/>
      <c r="S386" s="37"/>
      <c r="T386" s="37"/>
      <c r="U386" s="49"/>
    </row>
    <row r="387" spans="1:21" ht="16.5">
      <c r="A387" s="59" t="s">
        <v>172</v>
      </c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</row>
    <row r="388" spans="1:21" ht="16.5">
      <c r="A388" s="59" t="s">
        <v>171</v>
      </c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</row>
    <row r="389" spans="1:21" ht="16.5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</row>
    <row r="390" spans="1:21" ht="16.5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</row>
    <row r="391" spans="1:21" ht="21.7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</row>
    <row r="392" spans="1:21" ht="21.7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</row>
    <row r="393" spans="1:21" ht="21.7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</row>
    <row r="394" spans="1:21" ht="21.7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</row>
    <row r="415" spans="1:21">
      <c r="A415" s="6" t="s">
        <v>11</v>
      </c>
    </row>
    <row r="416" spans="1:21">
      <c r="A416" s="16" t="s">
        <v>0</v>
      </c>
      <c r="B416" s="14" t="s">
        <v>46</v>
      </c>
      <c r="C416" s="14" t="s">
        <v>26</v>
      </c>
      <c r="D416" s="14" t="s">
        <v>46</v>
      </c>
      <c r="E416" s="14" t="s">
        <v>28</v>
      </c>
      <c r="F416" s="14" t="s">
        <v>43</v>
      </c>
      <c r="G416" s="14" t="s">
        <v>43</v>
      </c>
      <c r="H416" s="14" t="s">
        <v>14</v>
      </c>
      <c r="I416" s="14" t="s">
        <v>138</v>
      </c>
      <c r="J416" s="14" t="s">
        <v>30</v>
      </c>
      <c r="K416" s="14" t="s">
        <v>135</v>
      </c>
      <c r="L416" s="14" t="s">
        <v>13</v>
      </c>
      <c r="M416" s="14" t="s">
        <v>13</v>
      </c>
      <c r="N416" s="14" t="s">
        <v>31</v>
      </c>
      <c r="O416" s="14" t="s">
        <v>33</v>
      </c>
      <c r="P416" s="14" t="s">
        <v>33</v>
      </c>
      <c r="Q416" s="14" t="s">
        <v>145</v>
      </c>
      <c r="R416" s="14" t="s">
        <v>35</v>
      </c>
      <c r="S416" s="38" t="s">
        <v>37</v>
      </c>
      <c r="T416" s="14" t="s">
        <v>39</v>
      </c>
      <c r="U416" s="14" t="s">
        <v>41</v>
      </c>
    </row>
    <row r="417" spans="1:21" ht="13.5" thickBot="1">
      <c r="A417" s="17"/>
      <c r="B417" s="18" t="s">
        <v>48</v>
      </c>
      <c r="C417" s="18" t="s">
        <v>27</v>
      </c>
      <c r="D417" s="18" t="s">
        <v>47</v>
      </c>
      <c r="E417" s="18" t="s">
        <v>29</v>
      </c>
      <c r="F417" s="18" t="s">
        <v>44</v>
      </c>
      <c r="G417" s="18" t="s">
        <v>45</v>
      </c>
      <c r="H417" s="23" t="s">
        <v>137</v>
      </c>
      <c r="I417" s="18" t="s">
        <v>139</v>
      </c>
      <c r="J417" s="18" t="s">
        <v>146</v>
      </c>
      <c r="K417" s="18" t="s">
        <v>136</v>
      </c>
      <c r="L417" s="18" t="s">
        <v>134</v>
      </c>
      <c r="M417" s="18" t="s">
        <v>161</v>
      </c>
      <c r="N417" s="18" t="s">
        <v>32</v>
      </c>
      <c r="O417" s="18" t="s">
        <v>34</v>
      </c>
      <c r="P417" s="18" t="s">
        <v>133</v>
      </c>
      <c r="Q417" s="48" t="s">
        <v>144</v>
      </c>
      <c r="R417" s="18" t="s">
        <v>36</v>
      </c>
      <c r="S417" s="39" t="s">
        <v>38</v>
      </c>
      <c r="T417" s="18" t="s">
        <v>40</v>
      </c>
      <c r="U417" s="18" t="s">
        <v>42</v>
      </c>
    </row>
    <row r="418" spans="1:21" ht="13.5" thickBot="1">
      <c r="A418" s="26" t="s">
        <v>11</v>
      </c>
      <c r="B418" s="27"/>
      <c r="C418" s="27"/>
      <c r="D418" s="27"/>
      <c r="E418" s="27"/>
      <c r="F418" s="27"/>
      <c r="G418" s="27"/>
      <c r="H418" s="29"/>
      <c r="I418" s="29"/>
      <c r="J418" s="55">
        <f>440000/2</f>
        <v>220000</v>
      </c>
      <c r="K418" s="27"/>
      <c r="L418" s="27"/>
      <c r="M418" s="27"/>
      <c r="N418" s="35"/>
      <c r="O418" s="27"/>
      <c r="P418" s="27"/>
      <c r="Q418" s="33"/>
      <c r="R418" s="27"/>
      <c r="S418" s="27"/>
      <c r="T418" s="27"/>
      <c r="U418" s="56">
        <f>H418+J418+N418+O418+Q418</f>
        <v>220000</v>
      </c>
    </row>
    <row r="420" spans="1:21" ht="21.75">
      <c r="A420" s="37" t="s">
        <v>180</v>
      </c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</row>
    <row r="454" spans="1:21">
      <c r="A454" s="6" t="s">
        <v>144</v>
      </c>
    </row>
    <row r="455" spans="1:21">
      <c r="A455" s="14" t="s">
        <v>0</v>
      </c>
      <c r="B455" s="14" t="s">
        <v>46</v>
      </c>
      <c r="C455" s="14" t="s">
        <v>26</v>
      </c>
      <c r="D455" s="14" t="s">
        <v>46</v>
      </c>
      <c r="E455" s="14" t="s">
        <v>28</v>
      </c>
      <c r="F455" s="14" t="s">
        <v>43</v>
      </c>
      <c r="G455" s="14" t="s">
        <v>43</v>
      </c>
      <c r="H455" s="14" t="s">
        <v>14</v>
      </c>
      <c r="I455" s="14" t="s">
        <v>138</v>
      </c>
      <c r="J455" s="14" t="s">
        <v>30</v>
      </c>
      <c r="K455" s="14" t="s">
        <v>135</v>
      </c>
      <c r="L455" s="14" t="s">
        <v>13</v>
      </c>
      <c r="M455" s="14" t="s">
        <v>13</v>
      </c>
      <c r="N455" s="14" t="s">
        <v>31</v>
      </c>
      <c r="O455" s="14" t="s">
        <v>33</v>
      </c>
      <c r="P455" s="14" t="s">
        <v>33</v>
      </c>
      <c r="Q455" s="14" t="s">
        <v>175</v>
      </c>
      <c r="R455" s="14" t="s">
        <v>185</v>
      </c>
      <c r="S455" s="38" t="s">
        <v>37</v>
      </c>
      <c r="T455" s="14" t="s">
        <v>39</v>
      </c>
      <c r="U455" s="14" t="s">
        <v>41</v>
      </c>
    </row>
    <row r="456" spans="1:21">
      <c r="A456" s="15"/>
      <c r="B456" s="18" t="s">
        <v>48</v>
      </c>
      <c r="C456" s="18" t="s">
        <v>27</v>
      </c>
      <c r="D456" s="18" t="s">
        <v>47</v>
      </c>
      <c r="E456" s="18" t="s">
        <v>29</v>
      </c>
      <c r="F456" s="18" t="s">
        <v>44</v>
      </c>
      <c r="G456" s="18" t="s">
        <v>45</v>
      </c>
      <c r="H456" s="23" t="s">
        <v>137</v>
      </c>
      <c r="I456" s="18" t="s">
        <v>139</v>
      </c>
      <c r="J456" s="18" t="s">
        <v>146</v>
      </c>
      <c r="K456" s="18" t="s">
        <v>136</v>
      </c>
      <c r="L456" s="18" t="s">
        <v>134</v>
      </c>
      <c r="M456" s="18" t="s">
        <v>161</v>
      </c>
      <c r="N456" s="18" t="s">
        <v>32</v>
      </c>
      <c r="O456" s="18" t="s">
        <v>34</v>
      </c>
      <c r="P456" s="18" t="s">
        <v>133</v>
      </c>
      <c r="Q456" s="48" t="s">
        <v>144</v>
      </c>
      <c r="R456" s="18" t="s">
        <v>186</v>
      </c>
      <c r="S456" s="39" t="s">
        <v>38</v>
      </c>
      <c r="T456" s="18" t="s">
        <v>40</v>
      </c>
      <c r="U456" s="18" t="s">
        <v>42</v>
      </c>
    </row>
    <row r="457" spans="1:21">
      <c r="A457" s="47" t="s">
        <v>144</v>
      </c>
      <c r="B457" s="4"/>
      <c r="C457" s="4"/>
      <c r="D457" s="4"/>
      <c r="E457" s="4"/>
      <c r="F457" s="4"/>
      <c r="G457" s="4"/>
      <c r="H457" s="45"/>
      <c r="I457" s="45"/>
      <c r="J457" s="45"/>
      <c r="K457" s="45">
        <v>5557500</v>
      </c>
      <c r="L457" s="45"/>
      <c r="M457" s="45"/>
      <c r="N457" s="57"/>
      <c r="O457" s="45">
        <v>27200</v>
      </c>
      <c r="P457" s="45"/>
      <c r="Q457" s="45">
        <v>140000</v>
      </c>
      <c r="R457" s="45">
        <v>1200000</v>
      </c>
      <c r="S457" s="4"/>
      <c r="T457" s="4"/>
      <c r="U457" s="45">
        <f>SUM(B457:T457)</f>
        <v>6924700</v>
      </c>
    </row>
    <row r="459" spans="1:21" ht="21.75">
      <c r="A459" s="37" t="s">
        <v>181</v>
      </c>
      <c r="B459" s="37"/>
      <c r="C459" s="37"/>
      <c r="D459" s="37"/>
      <c r="E459" s="37"/>
      <c r="F459" s="37"/>
      <c r="G459" s="37"/>
      <c r="H459" s="37"/>
      <c r="I459" s="37"/>
      <c r="J459" s="71"/>
      <c r="K459" s="71"/>
    </row>
  </sheetData>
  <mergeCells count="1">
    <mergeCell ref="A1:U1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จัดสรร 63 (ทั้งปี ฐาน 62)</vt:lpstr>
      <vt:lpstr>จัดสรร 63  (ไตรมาส 1-2 ฐาน 62)</vt:lpstr>
      <vt:lpstr>จัดสรร 63  (ไตรมาส 3-4 ฐาน 62)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</dc:creator>
  <cp:lastModifiedBy>Administrator</cp:lastModifiedBy>
  <cp:lastPrinted>2019-09-30T05:16:22Z</cp:lastPrinted>
  <dcterms:created xsi:type="dcterms:W3CDTF">2009-10-21T08:47:50Z</dcterms:created>
  <dcterms:modified xsi:type="dcterms:W3CDTF">2019-09-30T05:23:08Z</dcterms:modified>
</cp:coreProperties>
</file>