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88b00fc48a0f2f94/งป/2564/3. วางแผน/64/"/>
    </mc:Choice>
  </mc:AlternateContent>
  <xr:revisionPtr revIDLastSave="1" documentId="11_066DA8A698C35095A1BA3EE453B912B6EB897015" xr6:coauthVersionLast="45" xr6:coauthVersionMax="45" xr10:uidLastSave="{674975E8-2D14-4D6E-B9BA-E8370F8DC108}"/>
  <bookViews>
    <workbookView xWindow="-120" yWindow="-120" windowWidth="29040" windowHeight="15840" tabRatio="762" firstSheet="1" activeTab="5" xr2:uid="{00000000-000D-0000-FFFF-FFFF00000000}"/>
  </bookViews>
  <sheets>
    <sheet name="คำขอ64" sheetId="1" r:id="rId1"/>
    <sheet name="รายละเอียดฝึกอบรม" sheetId="3" r:id="rId2"/>
    <sheet name="ค่าสอบเทียบ" sheetId="4" r:id="rId3"/>
    <sheet name="ค่าช่อมแชมเครื่องฯ" sheetId="5" r:id="rId4"/>
    <sheet name="ค่าวัสดุ" sheetId="6" r:id="rId5"/>
    <sheet name="สรุปงบรายจ่ายอื่น" sheetId="7" r:id="rId6"/>
    <sheet name="ตั้งศูนย์ตร." sheetId="8" r:id="rId7"/>
    <sheet name="ศูนย์ บช.-ภ." sheetId="9" r:id="rId8"/>
    <sheet name="ศูนย์ บก.-จว." sheetId="10" r:id="rId9"/>
    <sheet name="จำแนกหน่วย (2)" sheetId="11" r:id="rId10"/>
  </sheets>
  <definedNames>
    <definedName name="____ttt2">#REF!</definedName>
    <definedName name="___ttt2" localSheetId="2">#REF!</definedName>
    <definedName name="__ttt2" localSheetId="4">#REF!</definedName>
    <definedName name="_xlnm._FilterDatabase" localSheetId="9" hidden="1">'จำแนกหน่วย (2)'!$A$5:$WVT$102</definedName>
    <definedName name="_ttt1">#REF!</definedName>
    <definedName name="_ttt2" localSheetId="3">#REF!</definedName>
    <definedName name="_xlnm.Print_Area" localSheetId="3">ค่าช่อมแชมเครื่องฯ!$A$1:$J$24</definedName>
    <definedName name="_xlnm.Print_Area" localSheetId="4">ค่าวัสดุ!$A$1:$F$20</definedName>
    <definedName name="_xlnm.Print_Area" localSheetId="2">ค่าสอบเทียบ!$A$1:$G$20</definedName>
    <definedName name="_xlnm.Print_Area" localSheetId="9">'จำแนกหน่วย (2)'!$A$1:$K$108</definedName>
    <definedName name="_xlnm.Print_Area" localSheetId="1">รายละเอียดฝึกอบรม!$A$1:$M$58</definedName>
    <definedName name="_xlnm.Print_Area" localSheetId="8">'ศูนย์ บก.-จว.'!$A$1:$G$25</definedName>
    <definedName name="_xlnm.Print_Area" localSheetId="5">สรุปงบรายจ่ายอื่น!$A$1:$K$25</definedName>
    <definedName name="_xlnm.Print_Titles" localSheetId="9">'จำแนกหน่วย (2)'!$3:$5</definedName>
    <definedName name="ค่าซ่อมแซมเครื่องฯ" localSheetId="4">#REF!</definedName>
    <definedName name="ค่าซ่อมแซมเครื่องฯ">#REF!</definedName>
    <definedName name="คำขอปรับ" localSheetId="3">#REF!</definedName>
    <definedName name="คำขอปรับ" localSheetId="4">#REF!</definedName>
    <definedName name="คำขอปรับ" localSheetId="2">#REF!</definedName>
    <definedName name="คำขอปรับ">#REF!</definedName>
    <definedName name="ตัด">#REF!</definedName>
    <definedName name="โอน" localSheetId="3">#REF!</definedName>
    <definedName name="โอน" localSheetId="4">#REF!</definedName>
    <definedName name="โอน" localSheetId="2">#REF!</definedName>
    <definedName name="โอน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H10" i="3"/>
  <c r="H66" i="1" l="1"/>
  <c r="O13" i="3" l="1"/>
  <c r="O18" i="3"/>
  <c r="O20" i="3"/>
  <c r="O24" i="3"/>
  <c r="O25" i="3"/>
  <c r="O26" i="3"/>
  <c r="H19" i="3"/>
  <c r="O19" i="3" s="1"/>
  <c r="H18" i="3"/>
  <c r="H17" i="3"/>
  <c r="O17" i="3" s="1"/>
  <c r="H21" i="3"/>
  <c r="O21" i="3" s="1"/>
  <c r="H22" i="3"/>
  <c r="O22" i="3" s="1"/>
  <c r="H23" i="3"/>
  <c r="O23" i="3" s="1"/>
  <c r="H28" i="3"/>
  <c r="O28" i="3" s="1"/>
  <c r="H27" i="3"/>
  <c r="O27" i="3" s="1"/>
  <c r="H26" i="3"/>
  <c r="D5" i="6"/>
  <c r="E5" i="6" s="1"/>
  <c r="D6" i="6"/>
  <c r="E6" i="6" s="1"/>
  <c r="D7" i="6"/>
  <c r="E7" i="6" s="1"/>
  <c r="D8" i="6"/>
  <c r="E8" i="6" s="1"/>
  <c r="D9" i="6"/>
  <c r="E9" i="6" s="1"/>
  <c r="D10" i="6"/>
  <c r="D11" i="6"/>
  <c r="E11" i="6" s="1"/>
  <c r="D12" i="6"/>
  <c r="E12" i="6" s="1"/>
  <c r="D13" i="6"/>
  <c r="E13" i="6" s="1"/>
  <c r="D4" i="6"/>
  <c r="E10" i="6"/>
  <c r="C7" i="5"/>
  <c r="E7" i="5" s="1"/>
  <c r="G7" i="5"/>
  <c r="I7" i="5" s="1"/>
  <c r="C8" i="5"/>
  <c r="E8" i="5" s="1"/>
  <c r="C9" i="5"/>
  <c r="E9" i="5" s="1"/>
  <c r="C10" i="5"/>
  <c r="C11" i="5"/>
  <c r="C12" i="5"/>
  <c r="C13" i="5"/>
  <c r="E13" i="5" s="1"/>
  <c r="C14" i="5"/>
  <c r="E14" i="5" s="1"/>
  <c r="C15" i="5"/>
  <c r="C16" i="5"/>
  <c r="E10" i="5"/>
  <c r="E11" i="5"/>
  <c r="G8" i="5"/>
  <c r="I8" i="5" s="1"/>
  <c r="G9" i="5"/>
  <c r="G10" i="5"/>
  <c r="I10" i="5" s="1"/>
  <c r="G11" i="5"/>
  <c r="I11" i="5" s="1"/>
  <c r="G12" i="5"/>
  <c r="G13" i="5"/>
  <c r="G14" i="5"/>
  <c r="I14" i="5" s="1"/>
  <c r="G15" i="5"/>
  <c r="I15" i="5" s="1"/>
  <c r="G16" i="5"/>
  <c r="I16" i="5" s="1"/>
  <c r="E15" i="5"/>
  <c r="E16" i="5"/>
  <c r="I12" i="5"/>
  <c r="I9" i="5"/>
  <c r="I13" i="5"/>
  <c r="E12" i="5"/>
  <c r="B18" i="5"/>
  <c r="K5" i="5"/>
  <c r="E4" i="4"/>
  <c r="F4" i="4" s="1"/>
  <c r="C101" i="11"/>
  <c r="J100" i="11"/>
  <c r="H100" i="11"/>
  <c r="J99" i="11"/>
  <c r="H99" i="11"/>
  <c r="K99" i="11" s="1"/>
  <c r="J98" i="11"/>
  <c r="H98" i="11"/>
  <c r="K98" i="11" s="1"/>
  <c r="J97" i="11"/>
  <c r="H97" i="11"/>
  <c r="K97" i="11" s="1"/>
  <c r="K96" i="11"/>
  <c r="J96" i="11"/>
  <c r="H96" i="11"/>
  <c r="J95" i="11"/>
  <c r="H95" i="11"/>
  <c r="J94" i="11"/>
  <c r="H94" i="11"/>
  <c r="K94" i="11" s="1"/>
  <c r="J93" i="11"/>
  <c r="K93" i="11" s="1"/>
  <c r="H93" i="11"/>
  <c r="J92" i="11"/>
  <c r="H92" i="11"/>
  <c r="K92" i="11" s="1"/>
  <c r="J91" i="11"/>
  <c r="J101" i="11" s="1"/>
  <c r="H91" i="11"/>
  <c r="C90" i="11"/>
  <c r="J89" i="11"/>
  <c r="H89" i="11"/>
  <c r="K89" i="11" s="1"/>
  <c r="J88" i="11"/>
  <c r="H88" i="11"/>
  <c r="K88" i="11" s="1"/>
  <c r="K87" i="11"/>
  <c r="J87" i="11"/>
  <c r="H87" i="11"/>
  <c r="J86" i="11"/>
  <c r="H86" i="11"/>
  <c r="K86" i="11" s="1"/>
  <c r="J85" i="11"/>
  <c r="H85" i="11"/>
  <c r="K85" i="11" s="1"/>
  <c r="J84" i="11"/>
  <c r="H84" i="11"/>
  <c r="J83" i="11"/>
  <c r="H83" i="11"/>
  <c r="K83" i="11" s="1"/>
  <c r="C82" i="11"/>
  <c r="J81" i="11"/>
  <c r="H81" i="11"/>
  <c r="J80" i="11"/>
  <c r="H80" i="11"/>
  <c r="K80" i="11" s="1"/>
  <c r="J79" i="11"/>
  <c r="H79" i="11"/>
  <c r="K79" i="11" s="1"/>
  <c r="J78" i="11"/>
  <c r="H78" i="11"/>
  <c r="K78" i="11" s="1"/>
  <c r="J77" i="11"/>
  <c r="H77" i="11"/>
  <c r="J76" i="11"/>
  <c r="H76" i="11"/>
  <c r="J75" i="11"/>
  <c r="J82" i="11" s="1"/>
  <c r="H75" i="11"/>
  <c r="C74" i="11"/>
  <c r="K73" i="11"/>
  <c r="J73" i="11"/>
  <c r="H73" i="11"/>
  <c r="J72" i="11"/>
  <c r="H72" i="11"/>
  <c r="J71" i="11"/>
  <c r="H71" i="11"/>
  <c r="J70" i="11"/>
  <c r="H70" i="11"/>
  <c r="K70" i="11" s="1"/>
  <c r="J69" i="11"/>
  <c r="H69" i="11"/>
  <c r="K69" i="11" s="1"/>
  <c r="J68" i="11"/>
  <c r="H68" i="11"/>
  <c r="J67" i="11"/>
  <c r="H67" i="11"/>
  <c r="J66" i="11"/>
  <c r="H66" i="11"/>
  <c r="K66" i="11" s="1"/>
  <c r="C65" i="11"/>
  <c r="J64" i="11"/>
  <c r="H64" i="11"/>
  <c r="J63" i="11"/>
  <c r="H63" i="11"/>
  <c r="K63" i="11" s="1"/>
  <c r="J62" i="11"/>
  <c r="K62" i="11" s="1"/>
  <c r="H62" i="11"/>
  <c r="J61" i="11"/>
  <c r="H61" i="11"/>
  <c r="J60" i="11"/>
  <c r="H60" i="11"/>
  <c r="J59" i="11"/>
  <c r="H59" i="11"/>
  <c r="K59" i="11" s="1"/>
  <c r="J58" i="11"/>
  <c r="H58" i="11"/>
  <c r="K58" i="11" s="1"/>
  <c r="J57" i="11"/>
  <c r="H57" i="11"/>
  <c r="K57" i="11" s="1"/>
  <c r="J56" i="11"/>
  <c r="H56" i="11"/>
  <c r="C55" i="11"/>
  <c r="H11" i="7" s="1"/>
  <c r="J54" i="11"/>
  <c r="H54" i="11"/>
  <c r="K54" i="11" s="1"/>
  <c r="J53" i="11"/>
  <c r="H53" i="11"/>
  <c r="K53" i="11" s="1"/>
  <c r="J52" i="11"/>
  <c r="H52" i="11"/>
  <c r="J51" i="11"/>
  <c r="H51" i="11"/>
  <c r="J50" i="11"/>
  <c r="H50" i="11"/>
  <c r="K50" i="11" s="1"/>
  <c r="J49" i="11"/>
  <c r="H49" i="11"/>
  <c r="K49" i="11" s="1"/>
  <c r="J48" i="11"/>
  <c r="H48" i="11"/>
  <c r="K48" i="11" s="1"/>
  <c r="J47" i="11"/>
  <c r="H47" i="11"/>
  <c r="C46" i="11"/>
  <c r="G10" i="7" s="1"/>
  <c r="J45" i="11"/>
  <c r="H45" i="11"/>
  <c r="K45" i="11" s="1"/>
  <c r="J44" i="11"/>
  <c r="H44" i="11"/>
  <c r="J43" i="11"/>
  <c r="K43" i="11" s="1"/>
  <c r="H43" i="11"/>
  <c r="J42" i="11"/>
  <c r="H42" i="11"/>
  <c r="K42" i="11" s="1"/>
  <c r="J41" i="11"/>
  <c r="H41" i="11"/>
  <c r="K41" i="11" s="1"/>
  <c r="J40" i="11"/>
  <c r="H40" i="11"/>
  <c r="K40" i="11" s="1"/>
  <c r="J39" i="11"/>
  <c r="H39" i="11"/>
  <c r="K39" i="11" s="1"/>
  <c r="J38" i="11"/>
  <c r="H38" i="11"/>
  <c r="K38" i="11" s="1"/>
  <c r="J37" i="11"/>
  <c r="H37" i="11"/>
  <c r="K37" i="11" s="1"/>
  <c r="J36" i="11"/>
  <c r="K36" i="11" s="1"/>
  <c r="H36" i="11"/>
  <c r="J35" i="11"/>
  <c r="H35" i="11"/>
  <c r="J34" i="11"/>
  <c r="H34" i="11"/>
  <c r="C33" i="11"/>
  <c r="J32" i="11"/>
  <c r="K32" i="11" s="1"/>
  <c r="H32" i="11"/>
  <c r="J31" i="11"/>
  <c r="H31" i="11"/>
  <c r="K31" i="11" s="1"/>
  <c r="J30" i="11"/>
  <c r="H30" i="11"/>
  <c r="K30" i="11" s="1"/>
  <c r="J29" i="11"/>
  <c r="H29" i="11"/>
  <c r="K29" i="11" s="1"/>
  <c r="J28" i="11"/>
  <c r="H28" i="11"/>
  <c r="J27" i="11"/>
  <c r="H27" i="11"/>
  <c r="J26" i="11"/>
  <c r="H26" i="11"/>
  <c r="J25" i="11"/>
  <c r="H25" i="11"/>
  <c r="C24" i="11"/>
  <c r="J23" i="11"/>
  <c r="H23" i="11"/>
  <c r="J22" i="11"/>
  <c r="H22" i="11"/>
  <c r="J21" i="11"/>
  <c r="H21" i="11"/>
  <c r="K21" i="11" s="1"/>
  <c r="J20" i="11"/>
  <c r="K20" i="11" s="1"/>
  <c r="H20" i="11"/>
  <c r="J19" i="11"/>
  <c r="H19" i="11"/>
  <c r="J18" i="11"/>
  <c r="H18" i="11"/>
  <c r="J17" i="11"/>
  <c r="H17" i="11"/>
  <c r="K17" i="11" s="1"/>
  <c r="J16" i="11"/>
  <c r="H16" i="11"/>
  <c r="K16" i="11" s="1"/>
  <c r="C15" i="11"/>
  <c r="G7" i="7" s="1"/>
  <c r="J14" i="11"/>
  <c r="H14" i="11"/>
  <c r="J13" i="11"/>
  <c r="H13" i="11"/>
  <c r="K13" i="11" s="1"/>
  <c r="J12" i="11"/>
  <c r="K12" i="11" s="1"/>
  <c r="H12" i="11"/>
  <c r="J11" i="11"/>
  <c r="H11" i="11"/>
  <c r="J10" i="11"/>
  <c r="H10" i="11"/>
  <c r="J9" i="11"/>
  <c r="H9" i="11"/>
  <c r="K9" i="11" s="1"/>
  <c r="J8" i="11"/>
  <c r="H8" i="11"/>
  <c r="K8" i="11" s="1"/>
  <c r="J7" i="11"/>
  <c r="H7" i="11"/>
  <c r="J6" i="11"/>
  <c r="H6" i="11"/>
  <c r="C16" i="10"/>
  <c r="C17" i="10" s="1"/>
  <c r="G15" i="10"/>
  <c r="F15" i="10"/>
  <c r="F14" i="10"/>
  <c r="G14" i="10" s="1"/>
  <c r="G13" i="10"/>
  <c r="F13" i="10"/>
  <c r="F12" i="10"/>
  <c r="G12" i="10" s="1"/>
  <c r="G11" i="10"/>
  <c r="F11" i="10"/>
  <c r="G10" i="10"/>
  <c r="F10" i="10"/>
  <c r="G9" i="10"/>
  <c r="F9" i="10"/>
  <c r="F8" i="10"/>
  <c r="G8" i="10" s="1"/>
  <c r="G7" i="10"/>
  <c r="F7" i="10"/>
  <c r="G6" i="10"/>
  <c r="F6" i="10"/>
  <c r="C15" i="9"/>
  <c r="G14" i="9"/>
  <c r="F14" i="9"/>
  <c r="E14" i="9"/>
  <c r="F13" i="9"/>
  <c r="E13" i="9"/>
  <c r="G13" i="9" s="1"/>
  <c r="F12" i="9"/>
  <c r="E12" i="9"/>
  <c r="G12" i="9" s="1"/>
  <c r="F11" i="9"/>
  <c r="E11" i="9"/>
  <c r="G11" i="9" s="1"/>
  <c r="F10" i="9"/>
  <c r="E10" i="9"/>
  <c r="G10" i="9" s="1"/>
  <c r="F9" i="9"/>
  <c r="G9" i="9" s="1"/>
  <c r="E9" i="9"/>
  <c r="F8" i="9"/>
  <c r="E8" i="9"/>
  <c r="G8" i="9" s="1"/>
  <c r="F7" i="9"/>
  <c r="E7" i="9"/>
  <c r="G7" i="9" s="1"/>
  <c r="G6" i="9"/>
  <c r="F6" i="9"/>
  <c r="E6" i="9"/>
  <c r="E15" i="9" s="1"/>
  <c r="F5" i="9"/>
  <c r="G5" i="9" s="1"/>
  <c r="F9" i="8"/>
  <c r="E9" i="8"/>
  <c r="G9" i="8" s="1"/>
  <c r="G8" i="8"/>
  <c r="G7" i="8"/>
  <c r="G6" i="8"/>
  <c r="J18" i="7"/>
  <c r="I18" i="7"/>
  <c r="I19" i="7" s="1"/>
  <c r="D18" i="7"/>
  <c r="C18" i="7"/>
  <c r="L17" i="7"/>
  <c r="K17" i="7"/>
  <c r="K16" i="7"/>
  <c r="H15" i="7"/>
  <c r="G15" i="7"/>
  <c r="F15" i="7"/>
  <c r="E15" i="7"/>
  <c r="H14" i="7"/>
  <c r="K14" i="7" s="1"/>
  <c r="G14" i="7"/>
  <c r="F14" i="7"/>
  <c r="E14" i="7"/>
  <c r="H13" i="7"/>
  <c r="N13" i="7" s="1"/>
  <c r="G13" i="7"/>
  <c r="F13" i="7"/>
  <c r="E13" i="7"/>
  <c r="K13" i="7" s="1"/>
  <c r="H12" i="7"/>
  <c r="G12" i="7"/>
  <c r="N12" i="7" s="1"/>
  <c r="F12" i="7"/>
  <c r="E12" i="7"/>
  <c r="F11" i="7"/>
  <c r="E11" i="7"/>
  <c r="F10" i="7"/>
  <c r="E10" i="7"/>
  <c r="H9" i="7"/>
  <c r="N9" i="7" s="1"/>
  <c r="G9" i="7"/>
  <c r="F9" i="7"/>
  <c r="E9" i="7"/>
  <c r="H8" i="7"/>
  <c r="K8" i="7" s="1"/>
  <c r="G8" i="7"/>
  <c r="F8" i="7"/>
  <c r="E8" i="7"/>
  <c r="H7" i="7"/>
  <c r="F7" i="7"/>
  <c r="E7" i="7"/>
  <c r="H6" i="7"/>
  <c r="G6" i="7"/>
  <c r="N6" i="7" s="1"/>
  <c r="F6" i="7"/>
  <c r="E6" i="7"/>
  <c r="E18" i="7" s="1"/>
  <c r="B14" i="6"/>
  <c r="F18" i="5"/>
  <c r="B14" i="4"/>
  <c r="E13" i="4"/>
  <c r="F13" i="4" s="1"/>
  <c r="E12" i="4"/>
  <c r="F12" i="4" s="1"/>
  <c r="E11" i="4"/>
  <c r="F11" i="4" s="1"/>
  <c r="E10" i="4"/>
  <c r="F10" i="4" s="1"/>
  <c r="E9" i="4"/>
  <c r="F9" i="4" s="1"/>
  <c r="E8" i="4"/>
  <c r="E7" i="4"/>
  <c r="F7" i="4" s="1"/>
  <c r="E6" i="4"/>
  <c r="F6" i="4" s="1"/>
  <c r="E5" i="4"/>
  <c r="F5" i="4" s="1"/>
  <c r="H16" i="3"/>
  <c r="O16" i="3" s="1"/>
  <c r="H15" i="3"/>
  <c r="O15" i="3" s="1"/>
  <c r="H14" i="3"/>
  <c r="O14" i="3" s="1"/>
  <c r="H12" i="3"/>
  <c r="O12" i="3" s="1"/>
  <c r="H11" i="3"/>
  <c r="N10" i="7" l="1"/>
  <c r="N15" i="7"/>
  <c r="K7" i="11"/>
  <c r="J46" i="11"/>
  <c r="K46" i="11" s="1"/>
  <c r="J65" i="11"/>
  <c r="K65" i="11" s="1"/>
  <c r="K95" i="11"/>
  <c r="H10" i="7"/>
  <c r="K10" i="7" s="1"/>
  <c r="K11" i="11"/>
  <c r="N7" i="7"/>
  <c r="K19" i="11"/>
  <c r="K23" i="11"/>
  <c r="K27" i="11"/>
  <c r="K35" i="11"/>
  <c r="K61" i="11"/>
  <c r="K77" i="11"/>
  <c r="K81" i="11"/>
  <c r="J24" i="11"/>
  <c r="K47" i="11"/>
  <c r="J74" i="11"/>
  <c r="K6" i="7"/>
  <c r="N14" i="7"/>
  <c r="H33" i="11"/>
  <c r="J33" i="11"/>
  <c r="J55" i="11"/>
  <c r="K51" i="11"/>
  <c r="K67" i="11"/>
  <c r="K71" i="11"/>
  <c r="K75" i="11"/>
  <c r="K100" i="11"/>
  <c r="K15" i="7"/>
  <c r="K6" i="11"/>
  <c r="K25" i="11"/>
  <c r="K44" i="11"/>
  <c r="K52" i="11"/>
  <c r="K68" i="11"/>
  <c r="K72" i="11"/>
  <c r="K76" i="11"/>
  <c r="J90" i="11"/>
  <c r="H65" i="11"/>
  <c r="J15" i="11"/>
  <c r="K10" i="11"/>
  <c r="K14" i="11"/>
  <c r="K18" i="11"/>
  <c r="K22" i="11"/>
  <c r="K26" i="11"/>
  <c r="H46" i="11"/>
  <c r="K60" i="11"/>
  <c r="K64" i="11"/>
  <c r="K84" i="11"/>
  <c r="K91" i="11"/>
  <c r="E19" i="7"/>
  <c r="K90" i="11"/>
  <c r="G15" i="9"/>
  <c r="D26" i="7" s="1"/>
  <c r="K7" i="7"/>
  <c r="K12" i="7"/>
  <c r="E16" i="10"/>
  <c r="E17" i="10" s="1"/>
  <c r="H15" i="11"/>
  <c r="K28" i="11"/>
  <c r="H55" i="11"/>
  <c r="K55" i="11" s="1"/>
  <c r="F18" i="7"/>
  <c r="F16" i="10"/>
  <c r="F17" i="10" s="1"/>
  <c r="H74" i="11"/>
  <c r="K74" i="11" s="1"/>
  <c r="F15" i="9"/>
  <c r="K34" i="11"/>
  <c r="H82" i="11"/>
  <c r="K82" i="11" s="1"/>
  <c r="H90" i="11"/>
  <c r="K101" i="11"/>
  <c r="G11" i="7"/>
  <c r="G18" i="7" s="1"/>
  <c r="H24" i="11"/>
  <c r="K24" i="11" s="1"/>
  <c r="H101" i="11"/>
  <c r="K56" i="11"/>
  <c r="G10" i="8"/>
  <c r="J26" i="7" s="1"/>
  <c r="O11" i="3"/>
  <c r="H8" i="3"/>
  <c r="N8" i="7"/>
  <c r="O32" i="3"/>
  <c r="C19" i="7"/>
  <c r="I12" i="3"/>
  <c r="D14" i="6"/>
  <c r="E4" i="6"/>
  <c r="E14" i="6" s="1"/>
  <c r="C18" i="5"/>
  <c r="J12" i="5"/>
  <c r="K12" i="5" s="1"/>
  <c r="E18" i="5"/>
  <c r="J7" i="5"/>
  <c r="K7" i="5" s="1"/>
  <c r="G18" i="5"/>
  <c r="I18" i="5"/>
  <c r="J8" i="5"/>
  <c r="K8" i="5" s="1"/>
  <c r="J14" i="5"/>
  <c r="K14" i="5" s="1"/>
  <c r="J13" i="5"/>
  <c r="K13" i="5" s="1"/>
  <c r="J16" i="5"/>
  <c r="K16" i="5" s="1"/>
  <c r="J15" i="5"/>
  <c r="K15" i="5" s="1"/>
  <c r="J11" i="5"/>
  <c r="K11" i="5" s="1"/>
  <c r="J10" i="5"/>
  <c r="K10" i="5" s="1"/>
  <c r="J9" i="5"/>
  <c r="K9" i="5" s="1"/>
  <c r="E14" i="4"/>
  <c r="F8" i="4"/>
  <c r="H18" i="7"/>
  <c r="K9" i="7"/>
  <c r="K15" i="11"/>
  <c r="K33" i="11" l="1"/>
  <c r="J102" i="11"/>
  <c r="K102" i="11"/>
  <c r="H26" i="7" s="1"/>
  <c r="H102" i="11"/>
  <c r="N11" i="7"/>
  <c r="N17" i="7" s="1"/>
  <c r="K11" i="7"/>
  <c r="K18" i="7" s="1"/>
  <c r="G16" i="10"/>
  <c r="G17" i="10" s="1"/>
  <c r="F26" i="7" s="1"/>
  <c r="K26" i="7" s="1"/>
  <c r="K19" i="7"/>
  <c r="H7" i="3"/>
  <c r="Q29" i="3"/>
  <c r="K18" i="5"/>
  <c r="K19" i="5" s="1"/>
  <c r="J18" i="5"/>
  <c r="H113" i="1"/>
  <c r="H172" i="1" l="1"/>
  <c r="H146" i="1"/>
  <c r="H145" i="1" s="1"/>
  <c r="H144" i="1" s="1"/>
  <c r="H143" i="1" s="1"/>
  <c r="E146" i="1"/>
  <c r="E145" i="1" s="1"/>
  <c r="E144" i="1" s="1"/>
  <c r="E143" i="1" s="1"/>
  <c r="H136" i="1"/>
  <c r="H135" i="1" s="1"/>
  <c r="E136" i="1"/>
  <c r="E135" i="1"/>
  <c r="H119" i="1"/>
  <c r="H65" i="1" s="1"/>
  <c r="H64" i="1" s="1"/>
  <c r="E119" i="1"/>
  <c r="I113" i="1"/>
  <c r="E113" i="1"/>
  <c r="E66" i="1"/>
  <c r="I63" i="1"/>
  <c r="I62" i="1"/>
  <c r="I61" i="1"/>
  <c r="I119" i="1" l="1"/>
  <c r="I135" i="1"/>
  <c r="I136" i="1"/>
  <c r="E65" i="1"/>
  <c r="E64" i="1" s="1"/>
  <c r="E60" i="1" s="1"/>
  <c r="E59" i="1" s="1"/>
  <c r="E50" i="1" s="1"/>
  <c r="E7" i="1" s="1"/>
  <c r="I66" i="1"/>
  <c r="I172" i="1"/>
  <c r="H60" i="1"/>
  <c r="H171" i="1"/>
  <c r="I171" i="1" s="1"/>
  <c r="I64" i="1" l="1"/>
  <c r="I65" i="1"/>
  <c r="I60" i="1"/>
  <c r="H59" i="1"/>
  <c r="I59" i="1" l="1"/>
  <c r="H50" i="1"/>
  <c r="I50" i="1" l="1"/>
  <c r="I7" i="1" s="1"/>
</calcChain>
</file>

<file path=xl/sharedStrings.xml><?xml version="1.0" encoding="utf-8"?>
<sst xmlns="http://schemas.openxmlformats.org/spreadsheetml/2006/main" count="621" uniqueCount="444">
  <si>
    <t>สำนักงานตำรวจแห่งชาติ</t>
  </si>
  <si>
    <t>หน่วยล้านบาท (ทศนิยม 4 ตำแหน่ง)</t>
  </si>
  <si>
    <t>รายการ</t>
  </si>
  <si>
    <t>เพิ่ม/ลด</t>
  </si>
  <si>
    <t>คำชี้แจง</t>
  </si>
  <si>
    <t>หน่วยนับ</t>
  </si>
  <si>
    <t>ปริมาณ</t>
  </si>
  <si>
    <t>เงิน</t>
  </si>
  <si>
    <t>ร้อยละ</t>
  </si>
  <si>
    <t>รวมทั้งสิ้น</t>
  </si>
  <si>
    <t xml:space="preserve"> 1. งบบุคลากร</t>
  </si>
  <si>
    <t xml:space="preserve"> 2. งบดำเนินงาน</t>
  </si>
  <si>
    <t xml:space="preserve"> 3. งบลงทุน</t>
  </si>
  <si>
    <t xml:space="preserve"> 4. งบเงินอุดหนุน</t>
  </si>
  <si>
    <t xml:space="preserve"> - งบบุคลากร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</si>
  <si>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</si>
  <si>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</si>
  <si>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</si>
  <si>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</t>
  </si>
  <si>
    <t xml:space="preserve"> 5. งบรายจ่ายอื่น</t>
  </si>
  <si>
    <t>แผนงานบุคลากรภาครัฐ</t>
  </si>
  <si>
    <t>แผนงานรองบุคลากรภาครัฐ.................</t>
  </si>
  <si>
    <t>รายการบุคลากรภาครัฐ /รายการงบกลาง...</t>
  </si>
  <si>
    <t>1. งบบุคลากร</t>
  </si>
  <si>
    <t>1.1 เงินเดือนและค่าจ้างประจำ</t>
  </si>
  <si>
    <t>1.1.1 เงินเดือน</t>
  </si>
  <si>
    <t xml:space="preserve"> - อัตราเดิม</t>
  </si>
  <si>
    <t xml:space="preserve"> - อัตราใหม่</t>
  </si>
  <si>
    <t xml:space="preserve"> - เงินอื่นๆ ที่จ่ายควบกับเงินเดือน</t>
  </si>
  <si>
    <t>1.1.2 ค่าจ้างประจำ</t>
  </si>
  <si>
    <t xml:space="preserve">1.2 ค่าจ้างชั่วคราวในต่างประเทศ </t>
  </si>
  <si>
    <t xml:space="preserve">1.3 ค่าตอบแทนพนักงานราชการ </t>
  </si>
  <si>
    <t>2. งบดำเนินงาน</t>
  </si>
  <si>
    <t>2.1 ค่าตอบแทน ใช้สอยและวัสดุ</t>
  </si>
  <si>
    <t>2.1.1 ค่าตอบแทน (เฉพาะที่จ่ายให้ในลักษณะเงินเดือนหรือจ่ายควบกับเงินเดือน)</t>
  </si>
  <si>
    <t>(1)........................</t>
  </si>
  <si>
    <t>(2).......................</t>
  </si>
  <si>
    <t>2.1.2 ค่าใช้สอย</t>
  </si>
  <si>
    <t>(1) เงินสมทบกองทุนประกันสังคม</t>
  </si>
  <si>
    <t>3. งบเงินอุดหนุน</t>
  </si>
  <si>
    <t xml:space="preserve"> (ให้แสดงค่าใช้จ่ายตามแบบงบบุคลากรและงบดำเนินงานที่กำหนดข้างต้น)</t>
  </si>
  <si>
    <t>4. งบรายจ่ายอื่น</t>
  </si>
  <si>
    <t>แผนงานพื้นฐาน</t>
  </si>
  <si>
    <t>แผนงานพื้นฐาน ด้านการปรับสมดุลและพัฒนาระบบบ</t>
  </si>
  <si>
    <t xml:space="preserve"> </t>
  </si>
  <si>
    <t>บริหารจัดการภาครัฐ</t>
  </si>
  <si>
    <t>ผลผลิตที่ 1 : การรักษาความปลอดภัยในชีวิตและทรัพย์สินของประชาชน</t>
  </si>
  <si>
    <t>กิจกรรม : การบังคับใช้กฎหมายและบริการประชาชน</t>
  </si>
  <si>
    <t xml:space="preserve">ตัวชี้วัดเชิงปริมาณ : </t>
  </si>
  <si>
    <t xml:space="preserve">ตัวชี้วัดเชิงคุณภาพ : </t>
  </si>
  <si>
    <t>1. งบดำเนินงาน</t>
  </si>
  <si>
    <t>1.1 ค่าตอบแทน ใช้สอยและวัสดุ</t>
  </si>
  <si>
    <t>1.1.1 ค่าตอบแทน</t>
  </si>
  <si>
    <t>1.1.2 ค่าใช้สอย</t>
  </si>
  <si>
    <t>รายการไม่ผูกพัน</t>
  </si>
  <si>
    <t>(1) ค่าใช้จ่ายในการผลิดและฝึกอบรม</t>
  </si>
  <si>
    <t>รุ่น/หน่วย</t>
  </si>
  <si>
    <t>1. เพื่อทบทวนและปรับปรุงข้อกำหนด กฎหมาย รวมถึงแนวทางปฏิบัติให้สอดคล้องกับปัญหาที่มีอยู่จริง</t>
  </si>
  <si>
    <t xml:space="preserve">    ในบริบรทของสังคม ภาวะค่าครองชีพ ฯลฯ</t>
  </si>
  <si>
    <t>2. เพื่อทบทวนกฎหมายที่เอื้อต่อการนำเทคโนโลยีใหม่เข้ามาใช้ในการแก้ปัญหาความปลอดภัยทางถนน</t>
  </si>
  <si>
    <t>3. เพื่อทบทวนความเหมาะสมของบทลงโทษ ค่าปรับ</t>
  </si>
  <si>
    <t>ผลประโยชน์ที่จะได้รับ</t>
  </si>
  <si>
    <t>1. ประชาชนและหน่วยงานที่เกี่ยวข้องมีบรรทัดฐานร่วมในการดูแลด้านความปลอดภัยทางถนนที่เป็นที่ยอมรับ</t>
  </si>
  <si>
    <t xml:space="preserve">    ของทุกฝ่ายและอยู่บนพื้นฐานของหลักธรรมาภิบาล</t>
  </si>
  <si>
    <t>2. เจ้าหน้าที่ตำรวจสามารถนำกฎหมายไปบังคับใช้ได้อย่างมีประสิทธิภาพและทันต่อยุคสมัย</t>
  </si>
  <si>
    <t xml:space="preserve">    การจัดการอบรม จัดให้มีขึ้นจำนวน 10 รุ่น  ประกอบด้วย บช.น., และ ภ.1-9 หน่วยละ 1 รุ่น  ผู้เข้าอบรม  </t>
  </si>
  <si>
    <t xml:space="preserve">    รุ่นละ 100 คน ในแต่ละรุ่นใช้เวลาในการอบรม 2 วัน มีค่าใช้จ่ายในการผลิตและฝึกอบรมทั้งสิ้น                </t>
  </si>
  <si>
    <t>1,498,300.-บาท ประกอบด้วย</t>
  </si>
  <si>
    <t xml:space="preserve">    1.1 วิทยากรอบรม จำนวน 3 คน คนละ 2 ชม./คน/รุ่น  อัตรา ชม.ละ 600 บ. จำนวน 10 รุ่น  เป็นเงิน </t>
  </si>
  <si>
    <t>36,000 บ. (3 คน x 2 ชม. x 600 บ. x 10 รุ่น = 36,000 บ.)</t>
  </si>
  <si>
    <t xml:space="preserve">     1.2 วิทยากรกลุ่ม จำนวน 4 คน คนละ 6 ชม./คน/รุ่น  อัตรา ชม.ละ 600 บ. จำนวน 10 รุ่น  เป็นเงิน</t>
  </si>
  <si>
    <t>144,000 บ.  (4 คน x 6 ชม. x 600 บ. x 10 รุ่น = 144,000 บ.)</t>
  </si>
  <si>
    <t xml:space="preserve">     1.3 วิทยากรอบรมผู้ทรงคุณวุฒิ จำนวน 1 คน  2 ชม./รุ่น  อัตรา ชม.ละ 1,200 บ. จำนวน 10 รุ่น   </t>
  </si>
  <si>
    <t>เป็นเงิน 24,000 บ. (1 คน x 2 ชม. x 1,200 บ. x 10 รุ่น = 24,000 บ.)</t>
  </si>
  <si>
    <t xml:space="preserve">   (4 คน x 10 รุ่น x 1,200 บ./คืน x 2 คืน = 96,000 บ.)</t>
  </si>
  <si>
    <t xml:space="preserve">   ขอประมาณการคำของบประมาณ สำหรับค่าพาหนะวิทยากรแบบถัวเฉลี่ยพื้นที่เป็นเงิน 1,200 บ./คน/เที่ยว</t>
  </si>
  <si>
    <t xml:space="preserve">   (4 คน x 1,200 บ. x 2 เที่ยว (ไป-กลับ) x 10 พื้นที่ (รุ่น) = 96,000 บ.)</t>
  </si>
  <si>
    <t xml:space="preserve">   4.1 สำหรับผู้เข้ารับการอบรม จำนวน 100 คน/รุ่น รวม 10 รุ่น = 940,000.-บาท</t>
  </si>
  <si>
    <t xml:space="preserve">        4.1.1 ค่าอาหารไม่ครบมื้อ 300 บ. จำนวน 1 วัน ผู้เข้ารับการอบรม 100 คน/รุ่น</t>
  </si>
  <si>
    <t>(300 บ. x 1 วัน x 100 คน x 10 รุ่น = 300,000 บ.)</t>
  </si>
  <si>
    <t xml:space="preserve">        4.1.2 ค่าอาหารครบมื้อ 500 บ. จำนวน 1 วัน ผู้เข้ารับการอบรม 100 คน/รุ่น</t>
  </si>
  <si>
    <t>(500 บ. x 1 วัน x 100 คน x 10 รุ่น = 500,000 บ.)</t>
  </si>
  <si>
    <t xml:space="preserve">        4.1.3 ค่าอาหารว่าง 35 บ./มื้อ จำนวน 4 มื้อ (2 วัน) ผู้เข้ารับการอบรม 100 คน/รุ่น</t>
  </si>
  <si>
    <t>(35 บ. x 4 มื้อ x 100 คน x 10 รุ่น = 140,000 บ.)</t>
  </si>
  <si>
    <t xml:space="preserve">   4.2 สำหรับเจ้าหน้าที่จัดฝึกอบรมและผู้บังคับบัญชา จำนวน 12 คน/รุ่น รวม 10 รุ่น = 112,800.-บาท</t>
  </si>
  <si>
    <t xml:space="preserve">        4.2.1 ค่าอาหารไม่ครบมื้อ 300 บ. จำนวน 1 วัน เจ้าหน้าที่+ผู้บังคับบัญชา 12 คน/รุ่น</t>
  </si>
  <si>
    <t>(300 บ. x 1 วัน x 12 คน x 10 รุ่น = 36,000 บ.)</t>
  </si>
  <si>
    <t xml:space="preserve">        4.2.2 ค่าอาหารครบมื้อ 500 บ. จำนวน 1 วัน เจ้าหน้าที่+ผู้บังคับบัญชา 12 คน/รุ่น</t>
  </si>
  <si>
    <t>(500 บ. x 1 วัน x 12 คน x 10 รุ่น = 60,000 บ.)</t>
  </si>
  <si>
    <t xml:space="preserve">        4.2.3 ค่าอาหารว่าง 35 บ./มื้อ จำนวน 4 มื้อ (2 วัน) เจ้าหน้าที่+ผู้บังคับบัญชา 12 คน/รุ่น</t>
  </si>
  <si>
    <t>(35 บ. x 4 มื้อ x 12 คน x 10 รุ่น = 16,800 บ.)</t>
  </si>
  <si>
    <t xml:space="preserve">   4.3 สำหรับวิทยากร จำนวน 4 คน/รุ่น รวม 10 รุ่น = 37,600.-บาท</t>
  </si>
  <si>
    <t xml:space="preserve">        4.3.1 ค่าอาหารไม่ครบมื้อ 300 บ. จำนวน 1 วัน วิทยากร 4 คน/รุ่น</t>
  </si>
  <si>
    <t>(300 บ. x 1 วัน x 4 คน x 10 รุ่น = 12,000 บ.)</t>
  </si>
  <si>
    <t xml:space="preserve">        4.3.2 ค่าอาหารครบมื้อ 500 บ. จำนวน 1 วัน วิทยากร 4 คน/รุ่น</t>
  </si>
  <si>
    <t>(500 บ. x 1 วัน x 4 คน x 10 รุ่น = 20,000 บ.)</t>
  </si>
  <si>
    <t xml:space="preserve">        4.3.3 ค่าอาหารว่าง 35 บ./มื้อ จำนวน 4 มื้อ (2 วัน) วิทยากร 4 คน/รุ่น</t>
  </si>
  <si>
    <t>(35 บ. x 4 มื้อ x 4 คน x 10 รุ่น = 5,600 บ.)</t>
  </si>
  <si>
    <t>(2) ค่าสอบเทียบเครื่องมือตรวจวัดแอลกอฮอล์</t>
  </si>
  <si>
    <t xml:space="preserve">ค่าสอบเทียบเครื่องตรวจวัดแอลกอฮอล์แบบยืนยันผล
</t>
  </si>
  <si>
    <t xml:space="preserve">อัตราเครื่องละ 868 บ.  จำนวนเครื่องตรวจวัดฯ ของ บช.น. และ ภ.1-9     </t>
  </si>
  <si>
    <t>รวม 1,837 เครื่อง  เป็นเงิน 1,594,516 บ.</t>
  </si>
  <si>
    <t>(868 บ. x 1,837 เครื่อง = 1,594,516 บ.)</t>
  </si>
  <si>
    <t>ปรับตามยอดที่ได้รับการจัดสรร = 1,592,700 บ.</t>
  </si>
  <si>
    <t>(3) ค่าซ่อมแซมเครื่องตรวจวัดแอลกอฮอล์</t>
  </si>
  <si>
    <t xml:space="preserve">ค่าซ่อมแซมเครื่องตรวจวัดฯ แบบยืนยันผล จำนวนทั้งหมด 1,837 เครื่อง เมื่อคิดร้อยละ 40 ของเครื่องแบบ
</t>
  </si>
  <si>
    <r>
      <t>ค่าจ้างเหมาบุคลากรช่วยปฏิบัติงาน
(งานดำเนินการเอง)</t>
    </r>
    <r>
      <rPr>
        <vertAlign val="superscript"/>
        <sz val="14"/>
        <rFont val="TH SarabunPSK"/>
        <family val="2"/>
      </rPr>
      <t>2</t>
    </r>
  </si>
  <si>
    <t>รายการผูกพันฯ ตามสัญญาและ มาตรา 23</t>
  </si>
  <si>
    <t>(1).......................</t>
  </si>
  <si>
    <t>รายการผูกพันฯ ใหม่</t>
  </si>
  <si>
    <t>ยืนยันผลทั้งหมด  เท่ากับ 735 เครื่อง  ราคาเครื่องละ 4,000 บ. = 2,940,000  บ.</t>
  </si>
  <si>
    <t>(735 เครื่อง x 4,000 บ. =2,940,000 บ.)</t>
  </si>
  <si>
    <t>ค่าซ่อมแซมเครื่องตรวจวัดฯ แบบเบื้องต้น จำนวนทั้งหมด 1,117 เครื่อง เมื่อคิดร้อยละ 40 ของเครื่องแบบ</t>
  </si>
  <si>
    <t>เบื้องต้นทั้งหมด  เท่ากับ 447 เครื่อง  ราคาเครื่องละ 2,980 บ. = 1,332,060 บ.</t>
  </si>
  <si>
    <t>(447 เครื่อง x 2,980 บ. = 1,332,060 บ.)</t>
  </si>
  <si>
    <t>รวมทั้ง 2 ชนิด  จำนวน 4,272,060 บ.</t>
  </si>
  <si>
    <t>(2,940,000 บ. แบบยืนยันผล + 1,332,060 บ. แบบเบื้องต้น = 4,272,060)</t>
  </si>
  <si>
    <t>ปรับตามยอดที่ได้รับการจัดสรร = 4,268,500</t>
  </si>
  <si>
    <t>1.1.3 ค่าวัสดุ</t>
  </si>
  <si>
    <t>(1) วัสดุสำหรับเครื่องตรวจวัดแอลกอฮอล์</t>
  </si>
  <si>
    <t xml:space="preserve">ค่าวัสดุสำหรับเครื่องตรวจวัดฯ สำหรับเครื่องตรวจวัดฯ แบบยืนยันผล ได้แก่ แบตเตอรี่ กระดาษ หมึกพิมพ์
</t>
  </si>
  <si>
    <t>1.2 ค่าสาธารณูปโภค</t>
  </si>
  <si>
    <t>ประมาณเครื่องละ 650 บ.  จำนวน 1,837 เครื่อง</t>
  </si>
  <si>
    <t>(650 x 1,837 = 1,194,500 บ.)</t>
  </si>
  <si>
    <t>2. งบลงทุน</t>
  </si>
  <si>
    <t>2.1 ค่าครุภัณฑ์</t>
  </si>
  <si>
    <t>2.1.1 ครุภัณฑ์ อื่นๆ</t>
  </si>
  <si>
    <t>2.1.1 ครุภัณฑ์...(ระบุประเภท).....</t>
  </si>
  <si>
    <t>(1)................(แสดงรายการภาระผูกพัน).....</t>
  </si>
  <si>
    <t>2.2 ค่าที่ดินและสิ่งก่อสร้าง</t>
  </si>
  <si>
    <t>2.2.1 ค่าที่ดิน/สิ่งก่อสร้าง...(ระบุประเภท).....</t>
  </si>
  <si>
    <t>2.2.1 ค่าที่ดิน/สิ่งก่อสร้าง..(ระบุประเภท)....</t>
  </si>
  <si>
    <t>3.1 เงินอุดหนุนทั่วไป</t>
  </si>
  <si>
    <t xml:space="preserve"> (ให้แสดงค่าใช้จ่ายตามแบบงบดำเนินงาน และงบลงทุนที่กำหนดข้างต้น)</t>
  </si>
  <si>
    <t>3.2 เงินอุดหนุนเฉพาะกิจ</t>
  </si>
  <si>
    <t>3. งบรายจ่ายอื่น</t>
  </si>
  <si>
    <t>โครงการรณรงค์ป้องกันและแก้ไขปัญหาอุบัติเหตุทางถนน</t>
  </si>
  <si>
    <t>ช่วงเทศกาลสำคัญ</t>
  </si>
  <si>
    <t xml:space="preserve">1. ค่าตอบแทนเจ้าหน้าที่ตำรวจในการตั้งจุดตรวจช่วงเทศกาลสำคัญ (ปีใหม่และสงกรานต์) </t>
  </si>
  <si>
    <t>บช.น. , ภ.1-9 ตั้งจุดตรวจเพื่อป้องกันและลดอุบัติเหตุทางถนนในเขตรับผิดชอบรวม 1,533 จุด จุดละ 3 ผลัด</t>
  </si>
  <si>
    <t>14 วัน  (เทศกาลละ 7 วัน รวม 2 เทศกาล)(1,533 จุด x 5 คน x 3 ผลัด x 200 บาท x 14 วัน = 64,386,000.บาท</t>
  </si>
  <si>
    <t>2. งบจัดตั้งศูนย์ปฏิบัติการ ตร. จำนวน 1 ศูนย์ เป็นเงิน 30,000 บาท รวม 2 เทศกาล 60,000 บาท</t>
  </si>
  <si>
    <t>3. งบจัดตั้งศูนย์ในส่วนรับผิดชอบ บช.น. 11 ศูนย์ รวมทั้งสิ้น 180,000 บาท ดังนี้</t>
  </si>
  <si>
    <t xml:space="preserve">   3.1 ศูนย์ฯ บช.น. จำนวน 1 ศูนย์ ศูนย์ละ 10,000 บาท 2 เทศกาล รวม 20,000 บาท</t>
  </si>
  <si>
    <t xml:space="preserve">   3.2 ศูนย์ฯ บก.น.1-9 บก.จร.จำนวน 10 ศูนย์ ศูนยะ 8,000-  2 เทศกาล รวม 160,000 บาท </t>
  </si>
  <si>
    <t>4. งบจัดตั้งศูนย์ฯ ในส่วนรับผิดชอบ ภ.1-9   85 ศูนย์  รวมทั้งสิ้น 1,409,700  ดังนี้</t>
  </si>
  <si>
    <t xml:space="preserve">   4.1 ศูนย์ ภ.1-9 จำนวน 9 ศูนย์ ศูนย์ละ 10,761.- 2 เทศกาล  รวม 193,700 บาท</t>
  </si>
  <si>
    <t xml:space="preserve">   4.2 ศูนย์ ภ.จว. แห่งละ 1 ศูนย์ รวม 76 ศูนย์ ศูนย์ละ 8,000.- 2 เทศกาล รวม 1,216,000 บาท</t>
  </si>
  <si>
    <t xml:space="preserve">        ตรวจแล้วถูกต้อง</t>
  </si>
  <si>
    <t>พ.ต.อ.</t>
  </si>
  <si>
    <t xml:space="preserve">           ผกก.จร.ผก.</t>
  </si>
  <si>
    <t xml:space="preserve"> ปี 2563</t>
  </si>
  <si>
    <r>
      <rPr>
        <b/>
        <sz val="14"/>
        <rFont val="TH SarabunPSK"/>
        <family val="2"/>
      </rPr>
      <t xml:space="preserve">โครงการรณรงค์ป้องกันและแก้ไขปัญหาอุบัติเหตุทางถนนช่วงเทศกาลสำคัญ (ปีใหม่ และ สงกรานต์) </t>
    </r>
    <r>
      <rPr>
        <sz val="14"/>
        <rFont val="TH SarabunPSK"/>
        <family val="2"/>
      </rPr>
      <t xml:space="preserve">
  </t>
    </r>
  </si>
  <si>
    <t>ตรวจแล้วถูกต้อง</t>
  </si>
  <si>
    <t>หน่วยงาน : กลุ่มงานจราจร กองแผนงานความมั่นคง สำนักงานยุทธศาสตร์ตำรวจ</t>
  </si>
  <si>
    <t>หน่วย : บาท</t>
  </si>
  <si>
    <t>ยุทธศาสตร์/แผนงาน/ผลผลิต/กิจกรรม/</t>
  </si>
  <si>
    <t>รายละเอียดเสนอตั้งงบประมาณปี 2563</t>
  </si>
  <si>
    <t>สถานที่</t>
  </si>
  <si>
    <t>กลุ่มเป้าหมาย</t>
  </si>
  <si>
    <t>เสนอ</t>
  </si>
  <si>
    <t>งบประมาณ</t>
  </si>
  <si>
    <t>งบรายจ่าย/โครงการ/หลักสูตร/รายการ</t>
  </si>
  <si>
    <t>ครั้ง/รุ่น</t>
  </si>
  <si>
    <t>คน</t>
  </si>
  <si>
    <t>ชม.</t>
  </si>
  <si>
    <t>วัน</t>
  </si>
  <si>
    <t>มื้อ</t>
  </si>
  <si>
    <t>อัตราที่ตั้ง</t>
  </si>
  <si>
    <t>รวมเงิน</t>
  </si>
  <si>
    <t>ดำเนินการ</t>
  </si>
  <si>
    <t>ปรับลด</t>
  </si>
  <si>
    <t>คงเหลือ</t>
  </si>
  <si>
    <t>คำชี้แจง(เหตุผลความจำเป็นและผลประโยชน์ที่จะได้รับ)</t>
  </si>
  <si>
    <t>แก้ไขเรียบร้อย</t>
  </si>
  <si>
    <t>งบดำเนินงาน</t>
  </si>
  <si>
    <t>1.โครงการฝึกอบรมสัมมนาทบทวนกฎหมายที่เกี่ยวข้องด้านความปลอดภัยทางถนน</t>
  </si>
  <si>
    <r>
      <t>วัตถุประสงค์</t>
    </r>
    <r>
      <rPr>
        <sz val="12"/>
        <rFont val="TH SarabunPSK"/>
        <family val="2"/>
      </rPr>
      <t xml:space="preserve">  </t>
    </r>
  </si>
  <si>
    <t>ในประเทศ</t>
  </si>
  <si>
    <t>1. เพื่อทบทวนและปรับปรุงข้อกำหนด กฎหมาย รวมถึงแนวทางปฏิบัติ</t>
  </si>
  <si>
    <t xml:space="preserve"> -ค่าวิทยากร (บุคลากรของรัฐ)</t>
  </si>
  <si>
    <t>ข้าราชการตำรวจ</t>
  </si>
  <si>
    <t xml:space="preserve">ให้สอดคล้องกับปัญหาที่มีอยู่จริงในบริบทของสังคม ภาวะค่าครองชีพฯ </t>
  </si>
  <si>
    <t xml:space="preserve"> -ค่าวิทยากรกลุ่ม (บุคลากรของรัฐ)</t>
  </si>
  <si>
    <t xml:space="preserve">สังกัด บช.น., </t>
  </si>
  <si>
    <t>2. เพื่อทบทวนกฎหมายที่เอื้อต่อการนำเทคโนโลยีใหม่เข้ามาใช้ในการ</t>
  </si>
  <si>
    <t xml:space="preserve">และ ภ.1-9 </t>
  </si>
  <si>
    <t>แก้ปัญหาความปลอดภัยทางถนน</t>
  </si>
  <si>
    <t xml:space="preserve"> -ค่าวิทยากรผู้ทรงคุณวุฒิ</t>
  </si>
  <si>
    <t>ที่ปฏิบัติงาน</t>
  </si>
  <si>
    <t xml:space="preserve">3. เพื่อทบทวนความเหมาะสมของบทลงโทษ ค่าปรับ </t>
  </si>
  <si>
    <t xml:space="preserve"> -ค่าที่พัก (วิทยากร)</t>
  </si>
  <si>
    <t>ด้านการจราจร</t>
  </si>
  <si>
    <t xml:space="preserve"> -ค่าพาหนะ(วิทยากร)</t>
  </si>
  <si>
    <t>1. ประชาชนและหน่วยงานที่เกี่ยวข้องมีบรรทัดฐานร่วมในการดูแล</t>
  </si>
  <si>
    <t xml:space="preserve"> -ค่าอาหาร (ไม่ครบทุกมื้อ)</t>
  </si>
  <si>
    <t>ด้านความปลอดภัยทางถนนที่เป็นที่ยอมรับของทุกฝ่ายและอยู่บน</t>
  </si>
  <si>
    <t xml:space="preserve"> -ค่าอาหาร (ครบมื้อ)</t>
  </si>
  <si>
    <t>พื้นฐานของหลักธรรมาภิบาล</t>
  </si>
  <si>
    <t xml:space="preserve"> -ค่าอาหารว่าง</t>
  </si>
  <si>
    <t>2.เจ้าหน้าที่ตำรวจสามารถนำกฎหมายไปบังคับใช้ได้อย่างมี</t>
  </si>
  <si>
    <t xml:space="preserve">ประสิทธิภาพและทันต่อยุคสมัย
</t>
  </si>
  <si>
    <t xml:space="preserve">                                             ตรวจแล้วถูกต้อง</t>
  </si>
  <si>
    <t>ตรวจแล้วภูกต้อง</t>
  </si>
  <si>
    <t xml:space="preserve">      พ.ต.อ.</t>
  </si>
  <si>
    <t>( สุริยัน วินิจมนตรี )</t>
  </si>
  <si>
    <t>หมายเหตุ</t>
  </si>
  <si>
    <t>ครั้ง</t>
  </si>
  <si>
    <t>อัตรา</t>
  </si>
  <si>
    <t xml:space="preserve"> -ค่าวิทยากร(บุคลากรของรัฐ)</t>
  </si>
  <si>
    <t>ผกก.จร.ผก.</t>
  </si>
  <si>
    <t xml:space="preserve"> -ค่าวิทยากร(ไม่ใช่บุคลากรของรัฐ)</t>
  </si>
  <si>
    <t>ค่าวิทยากรของรัฐ ได้จาก 11ครั้ง*6ชม.*2วัน*600บาท = 79,200 บาท ค่าวิทยากรภายนอก ได้จาก 11ครั้ง*4ชม.(วันละ 2ชม.2วัน)*1,200บาท = 52,800บาท</t>
  </si>
  <si>
    <t>ค่าที่พักวิทยากร คิดจากวิทยากรไม่ซ้ำคน คือ วันละ 8ชม. 4วิชาๆ ละ 2ชม. ใช้วิทยากร 4คนๆ ละ 2ชม. สัมมนา 2 วันใช้วิทยากรทั้งหมด 8คน(รวมทั้งวิทยากรภายในและภายนอก)</t>
  </si>
  <si>
    <t>วิทยากรแต่ละวันต้องมาเตรียมสอนล่วงหน้า 1วัน คิดที่พักให้ 1 คืน ทั้ง 8คน</t>
  </si>
  <si>
    <t xml:space="preserve"> -ค่าอาหาร</t>
  </si>
  <si>
    <t>ค่าอาหาร = ตำรวจจราจร 12,070 คน เฉลี่ย 100 คน/รุ่น ค่าอาหาร 2วันๆ ละ 1 มื้อๆ ละ 150 บาท อาหารว่าง วันละ 2 มื้อ 2 วัน = 4 มื้อ</t>
  </si>
  <si>
    <t xml:space="preserve"> - อื่นๆ (ค่าวัสดุอุปกรณ์สำหรับสัมมนา) เช่น แฟ้มเอกสาร, วัสดุอุปกรณ์เครื่องเขียน, เอกสารสำหรับฝึกอบรม, ค่าตำรากฎหมายที่เกี่ยวข้อง เป็นต้น จำนวน 11 ครั้ง 1,100 คน </t>
  </si>
  <si>
    <t>รายละเอียดค่าสอบเทียบเครื่องตรวจวัดแอลกอฮอล์  (แบบยืนยันผล)</t>
  </si>
  <si>
    <t>หน่วยงาน</t>
  </si>
  <si>
    <t>สถานภาพ (เครื่อง)</t>
  </si>
  <si>
    <t>อัตรา/เครื่อง</t>
  </si>
  <si>
    <t>จำนวนครั้ง/ปี</t>
  </si>
  <si>
    <t>จำนวนเงิน (บาท)</t>
  </si>
  <si>
    <t>บช.น./บก.จร.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</si>
  <si>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</si>
  <si>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</si>
  <si>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</si>
  <si>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</si>
  <si>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</si>
  <si>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</si>
  <si>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</si>
  <si>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</si>
  <si>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ภ.9</t>
  </si>
  <si>
    <t>( สุริยัน  วินิจมนตรี )</t>
  </si>
  <si>
    <t>ผกก.จร.ผก</t>
  </si>
  <si>
    <t>รายละเอียดค่าซ่อมแซมเครื่องตรวจวัดแอลกอฮอล์</t>
  </si>
  <si>
    <t>แบบเบื้องต้น</t>
  </si>
  <si>
    <t>แบบยืนยันผล</t>
  </si>
  <si>
    <t>สถานภาพ</t>
  </si>
  <si>
    <t>ซ่อมร้อยละ 45</t>
  </si>
  <si>
    <t>อัตราค่าซ่อม/เครื่อง</t>
  </si>
  <si>
    <t>จำนวนเงิน</t>
  </si>
  <si>
    <t>(บาท)</t>
  </si>
  <si>
    <t>(เครื่อง)</t>
  </si>
  <si>
    <t xml:space="preserve">    พ.ต.อ.</t>
  </si>
  <si>
    <t>รายละเอียดค่าวัสดุเครื่องตรวจวัดแอลกอฮอล์ (แบบยืนยันผล)</t>
  </si>
  <si>
    <t>โครงการรณรงค์ป้องกันและแก้ไขปัญหาอุบัติเหตุทางถนนในช่วงเทศกาลสำคัญ</t>
  </si>
  <si>
    <t>ลำดับ</t>
  </si>
  <si>
    <t>บช</t>
  </si>
  <si>
    <t>จัดตั้งศูนย์ บช.</t>
  </si>
  <si>
    <t>จัดตั้งศูนย์ บก.น./ภ.จว.</t>
  </si>
  <si>
    <t>ค่าตอบแทนเจ้าหน้าที่ประจำจุดตรวจ</t>
  </si>
  <si>
    <t>ตั้งศูนย์ ตร.</t>
  </si>
  <si>
    <t>ปีใหม่</t>
  </si>
  <si>
    <t>สงกรานต์</t>
  </si>
  <si>
    <t>ตัวคูณศูนย์ ภ.จว./บก.น.</t>
  </si>
  <si>
    <t>รวมค่าตอบแทน จนท.</t>
  </si>
  <si>
    <t>บช.น.</t>
  </si>
  <si>
    <t>สท.</t>
  </si>
  <si>
    <t>รวม</t>
  </si>
  <si>
    <t>ของ ตร. ( 1 ศูนย์ )</t>
  </si>
  <si>
    <t>ศูนย์ปฏิบัติการฯ</t>
  </si>
  <si>
    <t>ศูนย์</t>
  </si>
  <si>
    <t xml:space="preserve">สงกรานต์ </t>
  </si>
  <si>
    <t>รวม 2 เทศกาล</t>
  </si>
  <si>
    <t>ศูนย์ปฏิบัติการฯ ตร.</t>
  </si>
  <si>
    <t>ค่าตอบแทน จนท.</t>
  </si>
  <si>
    <t>รวมค่าตอบแทน</t>
  </si>
  <si>
    <t>ค่าวัสดุ</t>
  </si>
  <si>
    <t>รวม ตร.</t>
  </si>
  <si>
    <t>หมายเหตุ :  การจัดกำลังดังกล่าว เป็นไปตามกรอบเงินงบประมาณที่ได้รับตามกรอบวงเงิน</t>
  </si>
  <si>
    <t xml:space="preserve"> ตรวจแล้วถูกต้อง</t>
  </si>
  <si>
    <t xml:space="preserve">          พ.ต.อ.</t>
  </si>
  <si>
    <t>พ.ต.อ.หญิง</t>
  </si>
  <si>
    <t xml:space="preserve">                    (สุพิณดา เต็งนุกูลกิจ)</t>
  </si>
  <si>
    <t xml:space="preserve">                              ผกก.จร.ผก.</t>
  </si>
  <si>
    <t xml:space="preserve">                                  ก.พ.2555</t>
  </si>
  <si>
    <t>ของ บช.น., ภ.1 - 9 (รวม 10 ศูนย์)</t>
  </si>
  <si>
    <t>ศูนย์/</t>
  </si>
  <si>
    <t>อัตรา/1 ศูนย์</t>
  </si>
  <si>
    <t>หน่วย</t>
  </si>
  <si>
    <t>ศูนย์ปฏิบัติการฯ บช.น.</t>
  </si>
  <si>
    <t>ศูนย์ปฏิบัติการฯ ภ.1</t>
  </si>
  <si>
    <t>ศูนย์ปฏิบัติการฯ ภ.2</t>
  </si>
  <si>
    <t>ศูนย์ปฏิบัติการฯ ภ.3</t>
  </si>
  <si>
    <t>ศูนย์ปฏิบัติการฯ ภ.4</t>
  </si>
  <si>
    <t>ศูนย์ปฏิบัติการฯ ภ.5</t>
  </si>
  <si>
    <t>ศูนย์ปฏิบัติการฯ ภ.6</t>
  </si>
  <si>
    <t>ศูนย์ปฏิบัติการฯ ภ.7</t>
  </si>
  <si>
    <t>ศูนย์ปฏิบัติการฯ ภ.8</t>
  </si>
  <si>
    <t>ศูนย์ปฏิบัติการฯ ภ.9</t>
  </si>
  <si>
    <t>ของ บก.น., และ ภ.จว. (รวม 86 ศูนย์ )</t>
  </si>
  <si>
    <t>จำนวน</t>
  </si>
  <si>
    <t>ปีใหม่ 7 วัน</t>
  </si>
  <si>
    <t>สงกรานต์ 7 วัน</t>
  </si>
  <si>
    <t>ศูนย์ปฏิบัติการฯ บก.น.1</t>
  </si>
  <si>
    <t>ศูนย์ปฏิบัติการฯ บก.น.2</t>
  </si>
  <si>
    <t>ศูนย์ปฏิบัติการฯ บก.น.3</t>
  </si>
  <si>
    <t>ศูนย์ปฏิบัติการฯ บก.น.4</t>
  </si>
  <si>
    <t>ศูนย์ปฏิบัติการฯ บก.น.5</t>
  </si>
  <si>
    <t>ศูนย์ปฏิบัติการฯ บก.น.6</t>
  </si>
  <si>
    <t>ศูนย์ปฏิบัติการฯ บก.น.7</t>
  </si>
  <si>
    <t>ศูนย์ปฏิบัติการฯ บก.น.8</t>
  </si>
  <si>
    <t>ศูนย์ปฏิบัติการฯ บก.น.9</t>
  </si>
  <si>
    <t>ศูนย์ปฏิบัติการฯ บก.จร.</t>
  </si>
  <si>
    <t>ศูนย์ปฏิบัติการฯ ภ.จว.</t>
  </si>
  <si>
    <t>หมายเหตุ :  การจัดตั้งศูนย์ดังกล่าว เป็นไปตามกรอบเงินงบประมาณที่ได้รับตามกรอบวงเงิน</t>
  </si>
  <si>
    <t xml:space="preserve">                      พ.ต.อ.</t>
  </si>
  <si>
    <t>( สุริยัน    วินิจมนตรี )</t>
  </si>
  <si>
    <t xml:space="preserve">                                  </t>
  </si>
  <si>
    <t>โครงการรณรงค์ป้องกันและแก้ไขปัญหาอุบัติเหตุทางถนนในช่วงเทศกาลสำคัญ จำแนกตามหน่วยเบิกจ่าย</t>
  </si>
  <si>
    <t>ภ.จว.</t>
  </si>
  <si>
    <t>จุดตรวจละ</t>
  </si>
  <si>
    <t>วันละ</t>
  </si>
  <si>
    <t>อัตรา/</t>
  </si>
  <si>
    <t>จุดตรวจ</t>
  </si>
  <si>
    <t>5 คน</t>
  </si>
  <si>
    <t xml:space="preserve"> 3 ผลัด</t>
  </si>
  <si>
    <t>คน/</t>
  </si>
  <si>
    <t>2 เทศกาล</t>
  </si>
  <si>
    <t>ผลัด</t>
  </si>
  <si>
    <t>เป็นเงิน</t>
  </si>
  <si>
    <t>สมุทรปราการ</t>
  </si>
  <si>
    <t>นนทบุรี</t>
  </si>
  <si>
    <t>ปทุมธานี</t>
  </si>
  <si>
    <t>พระนครศรีอยุธยา</t>
  </si>
  <si>
    <t xml:space="preserve">อ่างทอง </t>
  </si>
  <si>
    <t>ลพบุรี</t>
  </si>
  <si>
    <t>สิงห์บุรี</t>
  </si>
  <si>
    <t>ชัยนาท</t>
  </si>
  <si>
    <t>สระบุรี</t>
  </si>
  <si>
    <t>รวม ภ.1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</si>
  <si>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</si>
  <si>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</si>
  <si>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</si>
  <si>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</si>
  <si>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</si>
  <si>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</si>
  <si>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</si>
  <si>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</si>
  <si>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 xml:space="preserve">รวม ภ.2 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</si>
  <si>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</si>
  <si>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</si>
  <si>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</si>
  <si>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</si>
  <si>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</si>
  <si>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</si>
  <si>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</si>
  <si>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</si>
  <si>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รวม ภ.3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</si>
  <si>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</si>
  <si>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</si>
  <si>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</si>
  <si>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</si>
  <si>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</si>
  <si>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</si>
  <si>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 xml:space="preserve">ร้อยเอ็ด </t>
  </si>
  <si>
    <t>กาฬสินธุ์</t>
  </si>
  <si>
    <t>สกลนคร</t>
  </si>
  <si>
    <t>นครพนม</t>
  </si>
  <si>
    <t>มุกดาหาร</t>
  </si>
  <si>
    <t>บึงกาฬ</t>
  </si>
  <si>
    <t>รวม ภ.4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</si>
  <si>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</si>
  <si>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</si>
  <si>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</si>
  <si>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</si>
  <si>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</si>
  <si>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</si>
  <si>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</si>
  <si>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</si>
  <si>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รวม ภ.5</t>
  </si>
  <si>
    <t>อุตรดิตถ์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</si>
  <si>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</si>
  <si>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</si>
  <si>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</si>
  <si>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</si>
  <si>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</si>
  <si>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</si>
  <si>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</si>
  <si>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</si>
  <si>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รวม ภ.6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</si>
  <si>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</si>
  <si>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</si>
  <si>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</si>
  <si>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</si>
  <si>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</si>
  <si>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</si>
  <si>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</si>
  <si>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</si>
  <si>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รวม ภ.7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</si>
  <si>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</si>
  <si>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</si>
  <si>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</si>
  <si>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</si>
  <si>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</si>
  <si>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</si>
  <si>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</si>
  <si>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รวม ภ.8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</si>
  <si>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</si>
  <si>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</si>
  <si>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</si>
  <si>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</si>
  <si>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</si>
  <si>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</si>
  <si>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</si>
  <si>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รวม ภ.9</t>
  </si>
  <si>
    <t>บก.น.1</t>
  </si>
  <si>
    <t>บก.น.2</t>
  </si>
  <si>
    <t>บก.น.3</t>
  </si>
  <si>
    <t>บก.น.4</t>
  </si>
  <si>
    <t>บก.น.5</t>
  </si>
  <si>
    <t>บก.น.6</t>
  </si>
  <si>
    <t>บก.น.7</t>
  </si>
  <si>
    <t>บก.น.8</t>
  </si>
  <si>
    <t>บก.น.9</t>
  </si>
  <si>
    <t>บก.จร.</t>
  </si>
  <si>
    <t>รวม บช.น.</t>
  </si>
  <si>
    <t>ปัดเศษหลักร้อย</t>
  </si>
  <si>
    <t>พรบ. 63</t>
  </si>
  <si>
    <t>พรบ.62</t>
  </si>
  <si>
    <t>พรบ.63</t>
  </si>
  <si>
    <t xml:space="preserve"> -ค่าอาหารวิทยากร(ไม่ครบทุกมื้อ)</t>
  </si>
  <si>
    <t xml:space="preserve"> -ค่าอาหารวิทยากร(ครบทุกมื้อ)</t>
  </si>
  <si>
    <t xml:space="preserve"> -ค่าอาหารว่างวิทยากร</t>
  </si>
  <si>
    <t>ผู้เข้ารับอบรม</t>
  </si>
  <si>
    <t>เจ้าหน้าที่</t>
  </si>
  <si>
    <t xml:space="preserve">แบบข้อเสนองบประมาณรายจ่ายประจำปีงบประมาณ พ.ศ. 2564 </t>
  </si>
  <si>
    <t xml:space="preserve"> ปี 2564</t>
  </si>
  <si>
    <t xml:space="preserve">                 ก.ย.63</t>
  </si>
  <si>
    <t xml:space="preserve">      ( สุริยัน วินิจมนตรี )</t>
  </si>
  <si>
    <r>
      <rPr>
        <u/>
        <sz val="14"/>
        <rFont val="TH SarabunPSK"/>
        <family val="2"/>
      </rPr>
      <t xml:space="preserve">วัตถุประสงค์  </t>
    </r>
    <r>
      <rPr>
        <sz val="14"/>
        <rFont val="TH SarabunPSK"/>
        <family val="2"/>
      </rPr>
      <t xml:space="preserve">
1.เพื่อทบทวนและปรับปรุงข้อกำหนด กฎหมาย รวมถึงแนวทางปฏิบัติให้สอดคล้องกับปัญหาที่มีอยู่จริง</t>
    </r>
  </si>
  <si>
    <r>
      <t>1.</t>
    </r>
    <r>
      <rPr>
        <b/>
        <u/>
        <sz val="14"/>
        <rFont val="TH SarabunPSK"/>
        <family val="2"/>
      </rPr>
      <t xml:space="preserve"> ค่าตอบแทนวิทยากร  10 รุ่น  รวมเป็นเงินทั้งสิ้น 204,000.-บาท</t>
    </r>
    <r>
      <rPr>
        <b/>
        <sz val="14"/>
        <rFont val="TH SarabunPSK"/>
        <family val="2"/>
      </rPr>
      <t xml:space="preserve">      </t>
    </r>
  </si>
  <si>
    <r>
      <rPr>
        <b/>
        <sz val="14"/>
        <rFont val="TH SarabunPSK"/>
        <family val="2"/>
      </rPr>
      <t xml:space="preserve">2. </t>
    </r>
    <r>
      <rPr>
        <b/>
        <u/>
        <sz val="14"/>
        <rFont val="TH SarabunPSK"/>
        <family val="2"/>
      </rPr>
      <t>ค่าที่พักวิทยากร 2 วัน 2 คืน/รุ่น รุ่นละ 4 คน จำนวน 10 รุ่น เป็นเงิน 96,000 บ.</t>
    </r>
  </si>
  <si>
    <r>
      <rPr>
        <b/>
        <sz val="14"/>
        <rFont val="TH SarabunPSK"/>
        <family val="2"/>
      </rPr>
      <t xml:space="preserve">3. </t>
    </r>
    <r>
      <rPr>
        <b/>
        <u/>
        <sz val="14"/>
        <rFont val="TH SarabunPSK"/>
        <family val="2"/>
      </rPr>
      <t>ค่าพาหนะวิทยากรเป็นเงิน 96,000 บ.</t>
    </r>
  </si>
  <si>
    <r>
      <rPr>
        <b/>
        <sz val="14"/>
        <rFont val="TH SarabunPSK"/>
        <family val="2"/>
      </rPr>
      <t xml:space="preserve">4. </t>
    </r>
    <r>
      <rPr>
        <b/>
        <u/>
        <sz val="14"/>
        <rFont val="TH SarabunPSK"/>
        <family val="2"/>
      </rPr>
      <t>ค่าอาหารสำหรับผู้เข้ารับการอบรม เจ้าหน้าที่+ผู้บังคับบัญชา และวิทยากร เป็นเงิน 1,090,400 บ.</t>
    </r>
  </si>
  <si>
    <t xml:space="preserve"> ก.ย.63</t>
  </si>
  <si>
    <t>รายละเอียดงบประมาณรายการฝึกอบรม สัมมนา ปะจำปีงบประมาณ พ.ศ.2564</t>
  </si>
  <si>
    <t>บัญชีสรุปคำของบประมาณปี 2564</t>
  </si>
  <si>
    <t>งบจัดตั้งศูนย์ปฏิบัติการป้องกันและลดอุบัติเหตุทางถนนในช่วงเทศกาลสำคัญ พ.ศ.2564</t>
  </si>
  <si>
    <t xml:space="preserve">รายละเอียดบัญชีการจัดทำคำของบประมาณปี 2564 ผลผลิตการอำนวยการจราจร งบรายจ่ายอื่น </t>
  </si>
  <si>
    <t>เป็นงิน 67,035 บาท จำแนกดังนี้</t>
  </si>
  <si>
    <t>สยศ.ตร.(ผค.)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</si>
</sst>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_-* #,##0,000_-;\-* #,##0.00_-;_-* &quot;-&quot;??_-;_-@_-"/>
  </numFmts>
  <fonts count="4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vertAlign val="superscript"/>
      <sz val="14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TH SarabunPSK"/>
      <family val="2"/>
    </font>
    <font>
      <sz val="12"/>
      <name val="TH SarabunPSK"/>
      <family val="2"/>
    </font>
    <font>
      <sz val="10"/>
      <color rgb="FFFF0000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0"/>
      <color rgb="FFFF0000"/>
      <name val="TH SarabunPSK"/>
      <family val="2"/>
    </font>
    <font>
      <b/>
      <sz val="18"/>
      <color theme="0"/>
      <name val="TH SarabunPSK"/>
      <family val="2"/>
    </font>
    <font>
      <sz val="10"/>
      <color theme="0"/>
      <name val="TH SarabunPSK"/>
      <family val="2"/>
    </font>
    <font>
      <b/>
      <sz val="14"/>
      <color indexed="9"/>
      <name val="TH SarabunPSK"/>
      <family val="2"/>
    </font>
    <font>
      <u/>
      <sz val="12"/>
      <name val="TH SarabunPSK"/>
      <family val="2"/>
    </font>
    <font>
      <b/>
      <u/>
      <sz val="12"/>
      <name val="TH SarabunPSK"/>
      <family val="2"/>
    </font>
    <font>
      <b/>
      <u val="singleAccounting"/>
      <sz val="14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indexed="9"/>
      <name val="TH SarabunPSK"/>
      <family val="2"/>
    </font>
    <font>
      <sz val="14"/>
      <name val="Cordia New"/>
      <family val="2"/>
    </font>
    <font>
      <sz val="16"/>
      <color theme="0"/>
      <name val="TH SarabunPSK"/>
      <family val="2"/>
    </font>
    <font>
      <sz val="16"/>
      <name val="Cordia New"/>
      <family val="2"/>
    </font>
    <font>
      <sz val="16"/>
      <color rgb="FFFF0000"/>
      <name val="TH SarabunPSK"/>
      <family val="2"/>
    </font>
    <font>
      <b/>
      <sz val="14"/>
      <name val="Cordia New"/>
      <family val="2"/>
    </font>
    <font>
      <sz val="14"/>
      <color indexed="9"/>
      <name val="Cordia New"/>
      <family val="2"/>
    </font>
    <font>
      <sz val="14"/>
      <color indexed="9"/>
      <name val="TH SarabunPSK"/>
      <family val="2"/>
    </font>
    <font>
      <sz val="10"/>
      <color indexed="9"/>
      <name val="TH SarabunPSK"/>
      <family val="2"/>
    </font>
    <font>
      <b/>
      <sz val="14"/>
      <color theme="1"/>
      <name val="TH SarabunPSK"/>
      <family val="2"/>
    </font>
    <font>
      <b/>
      <sz val="16"/>
      <color theme="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3" borderId="9" xfId="0" applyNumberFormat="1" applyFont="1" applyFill="1" applyBorder="1" applyAlignment="1">
      <alignment horizontal="center" vertical="top"/>
    </xf>
    <xf numFmtId="4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4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 indent="2"/>
    </xf>
    <xf numFmtId="0" fontId="4" fillId="4" borderId="14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/>
    </xf>
    <xf numFmtId="164" fontId="2" fillId="4" borderId="15" xfId="0" applyNumberFormat="1" applyFont="1" applyFill="1" applyBorder="1" applyAlignment="1">
      <alignment horizontal="center" vertical="top"/>
    </xf>
    <xf numFmtId="43" fontId="2" fillId="4" borderId="16" xfId="0" applyNumberFormat="1" applyFont="1" applyFill="1" applyBorder="1" applyAlignment="1">
      <alignment horizontal="center" vertical="top"/>
    </xf>
    <xf numFmtId="0" fontId="2" fillId="4" borderId="16" xfId="0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3" fontId="2" fillId="0" borderId="13" xfId="0" applyNumberFormat="1" applyFont="1" applyBorder="1" applyAlignment="1">
      <alignment vertical="top"/>
    </xf>
    <xf numFmtId="0" fontId="2" fillId="0" borderId="11" xfId="0" applyFont="1" applyBorder="1" applyAlignment="1">
      <alignment horizontal="left" vertical="top" wrapText="1" indent="1"/>
    </xf>
    <xf numFmtId="164" fontId="2" fillId="5" borderId="12" xfId="0" applyNumberFormat="1" applyFont="1" applyFill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43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6" borderId="0" xfId="0" applyFont="1" applyFill="1" applyAlignment="1">
      <alignment vertical="top"/>
    </xf>
    <xf numFmtId="0" fontId="4" fillId="6" borderId="2" xfId="0" applyFont="1" applyFill="1" applyBorder="1" applyAlignment="1">
      <alignment vertical="top" wrapText="1"/>
    </xf>
    <xf numFmtId="0" fontId="2" fillId="6" borderId="18" xfId="0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/>
    </xf>
    <xf numFmtId="43" fontId="2" fillId="6" borderId="4" xfId="0" applyNumberFormat="1" applyFont="1" applyFill="1" applyBorder="1" applyAlignment="1">
      <alignment horizontal="center" vertical="top"/>
    </xf>
    <xf numFmtId="0" fontId="2" fillId="6" borderId="4" xfId="0" applyFont="1" applyFill="1" applyBorder="1" applyAlignment="1">
      <alignment vertical="top"/>
    </xf>
    <xf numFmtId="165" fontId="5" fillId="0" borderId="12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/>
    </xf>
    <xf numFmtId="43" fontId="2" fillId="0" borderId="13" xfId="1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/>
    </xf>
    <xf numFmtId="164" fontId="2" fillId="0" borderId="20" xfId="0" applyNumberFormat="1" applyFont="1" applyFill="1" applyBorder="1" applyAlignment="1">
      <alignment horizontal="center" vertical="top"/>
    </xf>
    <xf numFmtId="43" fontId="2" fillId="0" borderId="18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7" borderId="18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 indent="1"/>
    </xf>
    <xf numFmtId="164" fontId="2" fillId="0" borderId="18" xfId="0" applyNumberFormat="1" applyFont="1" applyFill="1" applyBorder="1" applyAlignment="1">
      <alignment horizontal="center" vertical="top"/>
    </xf>
    <xf numFmtId="43" fontId="2" fillId="0" borderId="18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2" fillId="9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164" fontId="4" fillId="0" borderId="12" xfId="0" applyNumberFormat="1" applyFont="1" applyBorder="1" applyAlignment="1">
      <alignment vertical="top"/>
    </xf>
    <xf numFmtId="43" fontId="2" fillId="0" borderId="13" xfId="1" applyFont="1" applyBorder="1" applyAlignment="1">
      <alignment vertical="top"/>
    </xf>
    <xf numFmtId="165" fontId="2" fillId="0" borderId="13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3" fontId="2" fillId="0" borderId="7" xfId="1" applyFont="1" applyBorder="1" applyAlignment="1">
      <alignment vertical="top"/>
    </xf>
    <xf numFmtId="0" fontId="2" fillId="10" borderId="11" xfId="0" applyFont="1" applyFill="1" applyBorder="1" applyAlignment="1">
      <alignment horizontal="left" vertical="top" wrapText="1" indent="1"/>
    </xf>
    <xf numFmtId="0" fontId="2" fillId="0" borderId="6" xfId="0" applyFont="1" applyBorder="1" applyAlignment="1">
      <alignment vertical="top" wrapText="1"/>
    </xf>
    <xf numFmtId="43" fontId="2" fillId="0" borderId="21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2" fillId="10" borderId="11" xfId="0" applyFont="1" applyFill="1" applyBorder="1" applyAlignment="1">
      <alignment vertical="top" wrapText="1"/>
    </xf>
    <xf numFmtId="43" fontId="4" fillId="0" borderId="13" xfId="1" applyFont="1" applyBorder="1" applyAlignment="1">
      <alignment vertical="top"/>
    </xf>
    <xf numFmtId="165" fontId="4" fillId="0" borderId="12" xfId="0" applyNumberFormat="1" applyFont="1" applyBorder="1" applyAlignment="1">
      <alignment vertical="top"/>
    </xf>
    <xf numFmtId="165" fontId="2" fillId="0" borderId="12" xfId="0" applyNumberFormat="1" applyFont="1" applyBorder="1" applyAlignment="1">
      <alignment vertical="top"/>
    </xf>
    <xf numFmtId="165" fontId="2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166" fontId="2" fillId="0" borderId="13" xfId="0" applyNumberFormat="1" applyFont="1" applyBorder="1" applyAlignment="1">
      <alignment vertical="top"/>
    </xf>
    <xf numFmtId="0" fontId="2" fillId="0" borderId="17" xfId="0" applyFont="1" applyBorder="1" applyAlignment="1">
      <alignment horizontal="center" wrapText="1"/>
    </xf>
    <xf numFmtId="166" fontId="2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165" fontId="0" fillId="0" borderId="0" xfId="0" applyNumberFormat="1"/>
    <xf numFmtId="0" fontId="9" fillId="0" borderId="0" xfId="0" applyFont="1" applyAlignment="1">
      <alignment vertical="top"/>
    </xf>
    <xf numFmtId="43" fontId="1" fillId="0" borderId="0" xfId="1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43" fontId="2" fillId="0" borderId="0" xfId="1" applyFont="1" applyAlignment="1">
      <alignment vertical="top"/>
    </xf>
    <xf numFmtId="0" fontId="12" fillId="8" borderId="0" xfId="2" applyFont="1" applyFill="1"/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5" fillId="0" borderId="0" xfId="3" applyFont="1"/>
    <xf numFmtId="0" fontId="2" fillId="0" borderId="0" xfId="3" applyFont="1"/>
    <xf numFmtId="0" fontId="16" fillId="0" borderId="0" xfId="3" applyFont="1"/>
    <xf numFmtId="0" fontId="17" fillId="0" borderId="0" xfId="3" applyFont="1"/>
    <xf numFmtId="0" fontId="4" fillId="0" borderId="21" xfId="3" applyFont="1" applyBorder="1" applyAlignment="1">
      <alignment horizontal="center"/>
    </xf>
    <xf numFmtId="0" fontId="18" fillId="0" borderId="21" xfId="3" applyFont="1" applyBorder="1" applyAlignment="1">
      <alignment horizontal="center"/>
    </xf>
    <xf numFmtId="0" fontId="18" fillId="11" borderId="1" xfId="3" applyFont="1" applyFill="1" applyBorder="1" applyAlignment="1">
      <alignment vertical="top" shrinkToFit="1"/>
    </xf>
    <xf numFmtId="0" fontId="18" fillId="11" borderId="1" xfId="3" applyFont="1" applyFill="1" applyBorder="1" applyAlignment="1">
      <alignment horizontal="center" shrinkToFit="1"/>
    </xf>
    <xf numFmtId="0" fontId="19" fillId="11" borderId="1" xfId="3" applyFont="1" applyFill="1" applyBorder="1"/>
    <xf numFmtId="0" fontId="19" fillId="0" borderId="0" xfId="3" applyFont="1"/>
    <xf numFmtId="0" fontId="20" fillId="0" borderId="0" xfId="3" applyFont="1"/>
    <xf numFmtId="0" fontId="18" fillId="11" borderId="12" xfId="3" applyFont="1" applyFill="1" applyBorder="1" applyAlignment="1">
      <alignment shrinkToFit="1"/>
    </xf>
    <xf numFmtId="0" fontId="18" fillId="11" borderId="12" xfId="3" applyFont="1" applyFill="1" applyBorder="1" applyAlignment="1">
      <alignment horizontal="center" vertical="top" shrinkToFit="1"/>
    </xf>
    <xf numFmtId="0" fontId="4" fillId="11" borderId="1" xfId="3" applyFont="1" applyFill="1" applyBorder="1" applyAlignment="1">
      <alignment vertical="center" shrinkToFit="1"/>
    </xf>
    <xf numFmtId="0" fontId="18" fillId="11" borderId="12" xfId="3" applyFont="1" applyFill="1" applyBorder="1" applyAlignment="1">
      <alignment horizontal="center" shrinkToFit="1"/>
    </xf>
    <xf numFmtId="0" fontId="19" fillId="11" borderId="12" xfId="3" applyFont="1" applyFill="1" applyBorder="1" applyAlignment="1">
      <alignment horizontal="center" shrinkToFit="1"/>
    </xf>
    <xf numFmtId="0" fontId="4" fillId="11" borderId="6" xfId="3" applyFont="1" applyFill="1" applyBorder="1"/>
    <xf numFmtId="0" fontId="4" fillId="11" borderId="6" xfId="3" applyFont="1" applyFill="1" applyBorder="1" applyAlignment="1">
      <alignment shrinkToFit="1"/>
    </xf>
    <xf numFmtId="0" fontId="4" fillId="11" borderId="6" xfId="3" applyFont="1" applyFill="1" applyBorder="1" applyAlignment="1">
      <alignment vertical="center" shrinkToFit="1"/>
    </xf>
    <xf numFmtId="0" fontId="19" fillId="11" borderId="6" xfId="3" applyFont="1" applyFill="1" applyBorder="1" applyAlignment="1">
      <alignment horizontal="center" shrinkToFit="1"/>
    </xf>
    <xf numFmtId="0" fontId="19" fillId="11" borderId="6" xfId="3" applyFont="1" applyFill="1" applyBorder="1" applyAlignment="1">
      <alignment shrinkToFit="1"/>
    </xf>
    <xf numFmtId="0" fontId="19" fillId="11" borderId="6" xfId="3" applyFont="1" applyFill="1" applyBorder="1"/>
    <xf numFmtId="0" fontId="16" fillId="0" borderId="9" xfId="3" applyFont="1" applyBorder="1" applyAlignment="1">
      <alignment horizontal="center"/>
    </xf>
    <xf numFmtId="0" fontId="2" fillId="0" borderId="9" xfId="3" applyFont="1" applyBorder="1"/>
    <xf numFmtId="165" fontId="4" fillId="0" borderId="9" xfId="4" applyNumberFormat="1" applyFont="1" applyBorder="1"/>
    <xf numFmtId="0" fontId="15" fillId="0" borderId="9" xfId="3" applyFont="1" applyBorder="1"/>
    <xf numFmtId="0" fontId="16" fillId="0" borderId="12" xfId="3" applyFont="1" applyBorder="1"/>
    <xf numFmtId="0" fontId="2" fillId="0" borderId="12" xfId="3" applyFont="1" applyBorder="1"/>
    <xf numFmtId="165" fontId="4" fillId="0" borderId="12" xfId="3" applyNumberFormat="1" applyFont="1" applyBorder="1"/>
    <xf numFmtId="0" fontId="15" fillId="0" borderId="12" xfId="3" applyFont="1" applyBorder="1"/>
    <xf numFmtId="0" fontId="24" fillId="0" borderId="12" xfId="3" applyFont="1" applyBorder="1" applyAlignment="1">
      <alignment vertical="top" wrapText="1" shrinkToFit="1"/>
    </xf>
    <xf numFmtId="0" fontId="25" fillId="0" borderId="12" xfId="3" applyFont="1" applyBorder="1"/>
    <xf numFmtId="165" fontId="26" fillId="0" borderId="12" xfId="3" applyNumberFormat="1" applyFont="1" applyBorder="1"/>
    <xf numFmtId="165" fontId="2" fillId="0" borderId="12" xfId="4" applyNumberFormat="1" applyFont="1" applyBorder="1" applyAlignment="1">
      <alignment horizontal="right"/>
    </xf>
    <xf numFmtId="165" fontId="2" fillId="0" borderId="12" xfId="4" applyNumberFormat="1" applyFont="1" applyBorder="1"/>
    <xf numFmtId="0" fontId="16" fillId="0" borderId="12" xfId="3" applyFont="1" applyBorder="1" applyAlignment="1">
      <alignment horizontal="center" shrinkToFit="1"/>
    </xf>
    <xf numFmtId="0" fontId="16" fillId="0" borderId="12" xfId="3" applyFont="1" applyBorder="1" applyAlignment="1">
      <alignment shrinkToFit="1"/>
    </xf>
    <xf numFmtId="0" fontId="16" fillId="0" borderId="11" xfId="3" applyFont="1" applyBorder="1" applyAlignment="1">
      <alignment shrinkToFit="1"/>
    </xf>
    <xf numFmtId="165" fontId="16" fillId="0" borderId="12" xfId="3" applyNumberFormat="1" applyFont="1" applyBorder="1" applyAlignment="1">
      <alignment shrinkToFit="1"/>
    </xf>
    <xf numFmtId="0" fontId="16" fillId="0" borderId="12" xfId="3" applyFont="1" applyBorder="1" applyAlignment="1">
      <alignment vertical="top" wrapText="1" shrinkToFit="1"/>
    </xf>
    <xf numFmtId="0" fontId="16" fillId="0" borderId="12" xfId="3" applyFont="1" applyBorder="1" applyAlignment="1">
      <alignment vertical="top" wrapText="1"/>
    </xf>
    <xf numFmtId="0" fontId="24" fillId="0" borderId="12" xfId="3" applyFont="1" applyBorder="1"/>
    <xf numFmtId="0" fontId="15" fillId="0" borderId="12" xfId="3" applyFont="1" applyBorder="1" applyAlignment="1">
      <alignment horizontal="left"/>
    </xf>
    <xf numFmtId="165" fontId="15" fillId="0" borderId="0" xfId="3" applyNumberFormat="1" applyFont="1"/>
    <xf numFmtId="165" fontId="2" fillId="0" borderId="12" xfId="3" applyNumberFormat="1" applyFont="1" applyBorder="1"/>
    <xf numFmtId="0" fontId="2" fillId="0" borderId="6" xfId="3" applyFont="1" applyBorder="1"/>
    <xf numFmtId="0" fontId="2" fillId="0" borderId="6" xfId="3" applyFont="1" applyBorder="1" applyAlignment="1">
      <alignment vertical="top" wrapText="1"/>
    </xf>
    <xf numFmtId="0" fontId="2" fillId="0" borderId="11" xfId="3" applyFont="1" applyBorder="1" applyAlignment="1">
      <alignment horizontal="center"/>
    </xf>
    <xf numFmtId="0" fontId="27" fillId="0" borderId="0" xfId="3" applyFont="1"/>
    <xf numFmtId="165" fontId="15" fillId="0" borderId="0" xfId="4" applyNumberFormat="1" applyFont="1"/>
    <xf numFmtId="0" fontId="16" fillId="0" borderId="0" xfId="3" applyFont="1" applyAlignment="1">
      <alignment vertical="top" wrapText="1"/>
    </xf>
    <xf numFmtId="0" fontId="2" fillId="0" borderId="0" xfId="3" applyFont="1" applyAlignment="1">
      <alignment horizontal="right"/>
    </xf>
    <xf numFmtId="0" fontId="5" fillId="0" borderId="0" xfId="3" applyFont="1"/>
    <xf numFmtId="165" fontId="28" fillId="0" borderId="0" xfId="4" applyNumberFormat="1" applyFont="1"/>
    <xf numFmtId="165" fontId="2" fillId="0" borderId="0" xfId="4" applyNumberFormat="1" applyFont="1"/>
    <xf numFmtId="165" fontId="26" fillId="0" borderId="0" xfId="4" applyNumberFormat="1" applyFont="1"/>
    <xf numFmtId="0" fontId="29" fillId="0" borderId="0" xfId="0" applyFont="1" applyAlignment="1">
      <alignment vertical="center"/>
    </xf>
    <xf numFmtId="0" fontId="30" fillId="12" borderId="18" xfId="2" applyFont="1" applyFill="1" applyBorder="1" applyAlignment="1">
      <alignment horizontal="center" vertical="center"/>
    </xf>
    <xf numFmtId="0" fontId="12" fillId="8" borderId="18" xfId="2" applyFont="1" applyFill="1" applyBorder="1" applyAlignment="1">
      <alignment horizontal="center"/>
    </xf>
    <xf numFmtId="0" fontId="12" fillId="8" borderId="18" xfId="5" applyNumberFormat="1" applyFont="1" applyFill="1" applyBorder="1" applyAlignment="1">
      <alignment horizontal="center"/>
    </xf>
    <xf numFmtId="3" fontId="12" fillId="8" borderId="18" xfId="5" applyNumberFormat="1" applyFont="1" applyFill="1" applyBorder="1" applyAlignment="1">
      <alignment horizontal="center"/>
    </xf>
    <xf numFmtId="165" fontId="12" fillId="8" borderId="18" xfId="2" applyNumberFormat="1" applyFont="1" applyFill="1" applyBorder="1" applyAlignment="1">
      <alignment horizontal="center"/>
    </xf>
    <xf numFmtId="0" fontId="30" fillId="8" borderId="18" xfId="2" applyFont="1" applyFill="1" applyBorder="1" applyAlignment="1">
      <alignment horizontal="center" vertical="center"/>
    </xf>
    <xf numFmtId="3" fontId="30" fillId="8" borderId="18" xfId="5" applyNumberFormat="1" applyFont="1" applyFill="1" applyBorder="1" applyAlignment="1">
      <alignment horizontal="center" vertical="center"/>
    </xf>
    <xf numFmtId="0" fontId="30" fillId="8" borderId="18" xfId="5" applyNumberFormat="1" applyFont="1" applyFill="1" applyBorder="1" applyAlignment="1">
      <alignment horizontal="center" vertical="center"/>
    </xf>
    <xf numFmtId="165" fontId="30" fillId="8" borderId="18" xfId="5" applyNumberFormat="1" applyFont="1" applyFill="1" applyBorder="1" applyAlignment="1">
      <alignment horizontal="center" vertical="center"/>
    </xf>
    <xf numFmtId="0" fontId="30" fillId="8" borderId="0" xfId="2" applyFont="1" applyFill="1" applyAlignment="1">
      <alignment vertical="center"/>
    </xf>
    <xf numFmtId="0" fontId="12" fillId="8" borderId="0" xfId="2" applyFont="1" applyFill="1" applyAlignment="1">
      <alignment horizontal="center"/>
    </xf>
    <xf numFmtId="0" fontId="12" fillId="8" borderId="0" xfId="2" applyFont="1" applyFill="1" applyAlignment="1">
      <alignment horizontal="right"/>
    </xf>
    <xf numFmtId="0" fontId="30" fillId="15" borderId="18" xfId="2" applyFont="1" applyFill="1" applyBorder="1" applyAlignment="1">
      <alignment horizontal="center" vertical="center"/>
    </xf>
    <xf numFmtId="0" fontId="30" fillId="16" borderId="18" xfId="2" applyFont="1" applyFill="1" applyBorder="1" applyAlignment="1">
      <alignment horizontal="center" vertical="center"/>
    </xf>
    <xf numFmtId="165" fontId="12" fillId="8" borderId="18" xfId="5" applyNumberFormat="1" applyFont="1" applyFill="1" applyBorder="1" applyAlignment="1">
      <alignment horizontal="center"/>
    </xf>
    <xf numFmtId="1" fontId="12" fillId="8" borderId="18" xfId="2" applyNumberFormat="1" applyFont="1" applyFill="1" applyBorder="1"/>
    <xf numFmtId="43" fontId="12" fillId="8" borderId="0" xfId="5" applyFont="1" applyFill="1"/>
    <xf numFmtId="0" fontId="12" fillId="8" borderId="0" xfId="2" applyFont="1" applyFill="1" applyAlignment="1">
      <alignment horizontal="left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/>
    </xf>
    <xf numFmtId="0" fontId="27" fillId="0" borderId="18" xfId="3" applyFont="1" applyBorder="1" applyAlignment="1">
      <alignment horizontal="center"/>
    </xf>
    <xf numFmtId="0" fontId="27" fillId="0" borderId="12" xfId="3" applyFont="1" applyBorder="1" applyAlignment="1">
      <alignment horizontal="center" vertical="center"/>
    </xf>
    <xf numFmtId="0" fontId="27" fillId="0" borderId="12" xfId="3" applyFont="1" applyBorder="1" applyAlignment="1">
      <alignment horizontal="center"/>
    </xf>
    <xf numFmtId="165" fontId="27" fillId="0" borderId="12" xfId="4" applyNumberFormat="1" applyFont="1" applyBorder="1"/>
    <xf numFmtId="3" fontId="27" fillId="0" borderId="12" xfId="3" applyNumberFormat="1" applyFont="1" applyBorder="1"/>
    <xf numFmtId="3" fontId="27" fillId="0" borderId="1" xfId="4" applyNumberFormat="1" applyFont="1" applyBorder="1"/>
    <xf numFmtId="43" fontId="27" fillId="0" borderId="12" xfId="5" applyFont="1" applyBorder="1"/>
    <xf numFmtId="3" fontId="27" fillId="0" borderId="0" xfId="3" applyNumberFormat="1" applyFont="1"/>
    <xf numFmtId="3" fontId="27" fillId="0" borderId="12" xfId="4" applyNumberFormat="1" applyFont="1" applyBorder="1"/>
    <xf numFmtId="165" fontId="27" fillId="0" borderId="12" xfId="5" applyNumberFormat="1" applyFont="1" applyBorder="1"/>
    <xf numFmtId="3" fontId="27" fillId="0" borderId="25" xfId="3" applyNumberFormat="1" applyFont="1" applyBorder="1"/>
    <xf numFmtId="3" fontId="3" fillId="0" borderId="27" xfId="3" applyNumberFormat="1" applyFont="1" applyBorder="1"/>
    <xf numFmtId="165" fontId="3" fillId="0" borderId="0" xfId="5" applyNumberFormat="1" applyFont="1"/>
    <xf numFmtId="0" fontId="3" fillId="0" borderId="0" xfId="3" applyFont="1"/>
    <xf numFmtId="3" fontId="3" fillId="0" borderId="0" xfId="3" applyNumberFormat="1" applyFont="1"/>
    <xf numFmtId="3" fontId="3" fillId="0" borderId="0" xfId="3" applyNumberFormat="1" applyFont="1" applyAlignment="1">
      <alignment horizontal="center"/>
    </xf>
    <xf numFmtId="165" fontId="3" fillId="0" borderId="0" xfId="3" applyNumberFormat="1" applyFont="1"/>
    <xf numFmtId="165" fontId="27" fillId="0" borderId="0" xfId="3" applyNumberFormat="1" applyFont="1"/>
    <xf numFmtId="165" fontId="27" fillId="0" borderId="0" xfId="5" applyNumberFormat="1" applyFont="1"/>
    <xf numFmtId="0" fontId="27" fillId="0" borderId="0" xfId="3" applyFont="1" applyAlignment="1">
      <alignment horizontal="center" vertical="center"/>
    </xf>
    <xf numFmtId="0" fontId="27" fillId="0" borderId="0" xfId="3" applyFont="1" applyAlignment="1">
      <alignment horizontal="center"/>
    </xf>
    <xf numFmtId="0" fontId="27" fillId="0" borderId="0" xfId="3" applyFont="1" applyAlignment="1">
      <alignment horizontal="right"/>
    </xf>
    <xf numFmtId="0" fontId="14" fillId="0" borderId="0" xfId="3"/>
    <xf numFmtId="0" fontId="27" fillId="0" borderId="1" xfId="3" applyFont="1" applyBorder="1" applyAlignment="1">
      <alignment horizontal="center"/>
    </xf>
    <xf numFmtId="0" fontId="27" fillId="0" borderId="6" xfId="3" applyFont="1" applyBorder="1" applyAlignment="1">
      <alignment horizontal="center"/>
    </xf>
    <xf numFmtId="0" fontId="27" fillId="0" borderId="12" xfId="3" applyFont="1" applyBorder="1"/>
    <xf numFmtId="165" fontId="27" fillId="0" borderId="12" xfId="3" applyNumberFormat="1" applyFont="1" applyBorder="1"/>
    <xf numFmtId="0" fontId="27" fillId="0" borderId="21" xfId="3" applyFont="1" applyBorder="1" applyAlignment="1">
      <alignment horizontal="right"/>
    </xf>
    <xf numFmtId="0" fontId="27" fillId="0" borderId="6" xfId="3" applyFont="1" applyBorder="1"/>
    <xf numFmtId="165" fontId="27" fillId="0" borderId="6" xfId="4" applyNumberFormat="1" applyFont="1" applyBorder="1"/>
    <xf numFmtId="165" fontId="27" fillId="0" borderId="6" xfId="3" applyNumberFormat="1" applyFont="1" applyBorder="1"/>
    <xf numFmtId="0" fontId="27" fillId="0" borderId="3" xfId="3" applyFont="1" applyBorder="1"/>
    <xf numFmtId="0" fontId="27" fillId="0" borderId="18" xfId="3" applyFont="1" applyBorder="1"/>
    <xf numFmtId="165" fontId="27" fillId="0" borderId="18" xfId="4" applyNumberFormat="1" applyFont="1" applyBorder="1"/>
    <xf numFmtId="165" fontId="27" fillId="0" borderId="18" xfId="3" applyNumberFormat="1" applyFont="1" applyBorder="1"/>
    <xf numFmtId="0" fontId="3" fillId="0" borderId="6" xfId="3" applyFont="1" applyBorder="1" applyAlignment="1">
      <alignment horizontal="right"/>
    </xf>
    <xf numFmtId="0" fontId="3" fillId="0" borderId="6" xfId="3" applyFont="1" applyBorder="1"/>
    <xf numFmtId="165" fontId="3" fillId="0" borderId="6" xfId="4" applyNumberFormat="1" applyFont="1" applyBorder="1"/>
    <xf numFmtId="0" fontId="32" fillId="0" borderId="0" xfId="3" applyFont="1"/>
    <xf numFmtId="0" fontId="34" fillId="0" borderId="0" xfId="3" applyFont="1" applyAlignment="1">
      <alignment horizontal="center"/>
    </xf>
    <xf numFmtId="0" fontId="33" fillId="0" borderId="0" xfId="3" applyFont="1"/>
    <xf numFmtId="0" fontId="35" fillId="0" borderId="0" xfId="3" applyFont="1"/>
    <xf numFmtId="0" fontId="34" fillId="0" borderId="0" xfId="3" applyFont="1"/>
    <xf numFmtId="0" fontId="36" fillId="0" borderId="0" xfId="3" applyFont="1"/>
    <xf numFmtId="0" fontId="33" fillId="0" borderId="1" xfId="3" applyFont="1" applyBorder="1"/>
    <xf numFmtId="0" fontId="33" fillId="0" borderId="1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6" xfId="3" applyFont="1" applyBorder="1"/>
    <xf numFmtId="0" fontId="33" fillId="0" borderId="6" xfId="3" applyFont="1" applyBorder="1" applyAlignment="1">
      <alignment horizontal="center"/>
    </xf>
    <xf numFmtId="165" fontId="33" fillId="0" borderId="1" xfId="4" applyNumberFormat="1" applyFont="1" applyBorder="1"/>
    <xf numFmtId="165" fontId="33" fillId="0" borderId="1" xfId="3" applyNumberFormat="1" applyFont="1" applyBorder="1"/>
    <xf numFmtId="0" fontId="2" fillId="0" borderId="12" xfId="3" applyFont="1" applyBorder="1" applyAlignment="1">
      <alignment horizontal="center"/>
    </xf>
    <xf numFmtId="165" fontId="2" fillId="0" borderId="13" xfId="4" applyNumberFormat="1" applyFont="1" applyBorder="1"/>
    <xf numFmtId="165" fontId="2" fillId="0" borderId="13" xfId="3" applyNumberFormat="1" applyFont="1" applyBorder="1"/>
    <xf numFmtId="0" fontId="33" fillId="0" borderId="9" xfId="3" applyFont="1" applyBorder="1"/>
    <xf numFmtId="0" fontId="37" fillId="0" borderId="9" xfId="3" applyFont="1" applyBorder="1" applyAlignment="1">
      <alignment horizontal="center"/>
    </xf>
    <xf numFmtId="165" fontId="37" fillId="0" borderId="9" xfId="3" applyNumberFormat="1" applyFont="1" applyBorder="1" applyAlignment="1">
      <alignment horizontal="center"/>
    </xf>
    <xf numFmtId="0" fontId="38" fillId="0" borderId="0" xfId="3" applyFont="1"/>
    <xf numFmtId="0" fontId="33" fillId="0" borderId="11" xfId="3" applyFont="1" applyBorder="1" applyAlignment="1">
      <alignment horizontal="center"/>
    </xf>
    <xf numFmtId="0" fontId="33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3" fillId="0" borderId="12" xfId="3" applyFont="1" applyBorder="1"/>
    <xf numFmtId="165" fontId="33" fillId="0" borderId="12" xfId="4" applyNumberFormat="1" applyFont="1" applyBorder="1"/>
    <xf numFmtId="165" fontId="33" fillId="0" borderId="12" xfId="3" applyNumberFormat="1" applyFont="1" applyBorder="1"/>
    <xf numFmtId="0" fontId="2" fillId="0" borderId="17" xfId="3" applyFont="1" applyBorder="1" applyAlignment="1">
      <alignment horizontal="center"/>
    </xf>
    <xf numFmtId="165" fontId="2" fillId="0" borderId="6" xfId="4" applyNumberFormat="1" applyFont="1" applyBorder="1"/>
    <xf numFmtId="165" fontId="2" fillId="0" borderId="7" xfId="4" applyNumberFormat="1" applyFont="1" applyBorder="1" applyAlignment="1">
      <alignment shrinkToFit="1"/>
    </xf>
    <xf numFmtId="165" fontId="2" fillId="0" borderId="6" xfId="3" applyNumberFormat="1" applyFont="1" applyBorder="1"/>
    <xf numFmtId="0" fontId="4" fillId="0" borderId="9" xfId="3" applyFont="1" applyBorder="1" applyAlignment="1">
      <alignment horizontal="right"/>
    </xf>
    <xf numFmtId="0" fontId="4" fillId="0" borderId="9" xfId="3" applyFont="1" applyBorder="1" applyAlignment="1">
      <alignment horizontal="center"/>
    </xf>
    <xf numFmtId="165" fontId="4" fillId="0" borderId="9" xfId="3" applyNumberFormat="1" applyFont="1" applyBorder="1" applyAlignment="1">
      <alignment shrinkToFit="1"/>
    </xf>
    <xf numFmtId="0" fontId="39" fillId="0" borderId="0" xfId="3" applyFont="1"/>
    <xf numFmtId="0" fontId="23" fillId="0" borderId="0" xfId="3" applyFont="1"/>
    <xf numFmtId="0" fontId="40" fillId="0" borderId="0" xfId="3" applyFont="1"/>
    <xf numFmtId="0" fontId="2" fillId="0" borderId="18" xfId="3" applyFont="1" applyBorder="1" applyAlignment="1">
      <alignment horizontal="center"/>
    </xf>
    <xf numFmtId="1" fontId="14" fillId="0" borderId="0" xfId="3" applyNumberFormat="1"/>
    <xf numFmtId="0" fontId="4" fillId="0" borderId="18" xfId="3" applyFont="1" applyBorder="1" applyAlignment="1">
      <alignment horizontal="right"/>
    </xf>
    <xf numFmtId="0" fontId="4" fillId="0" borderId="18" xfId="3" applyFont="1" applyBorder="1" applyAlignment="1">
      <alignment horizontal="center"/>
    </xf>
    <xf numFmtId="0" fontId="4" fillId="0" borderId="18" xfId="3" applyFont="1" applyBorder="1"/>
    <xf numFmtId="165" fontId="4" fillId="0" borderId="18" xfId="3" applyNumberFormat="1" applyFont="1" applyBorder="1"/>
    <xf numFmtId="165" fontId="14" fillId="0" borderId="0" xfId="3" applyNumberFormat="1"/>
    <xf numFmtId="0" fontId="2" fillId="0" borderId="1" xfId="3" applyFont="1" applyBorder="1"/>
    <xf numFmtId="165" fontId="2" fillId="0" borderId="1" xfId="4" applyNumberFormat="1" applyFont="1" applyBorder="1"/>
    <xf numFmtId="165" fontId="4" fillId="0" borderId="18" xfId="4" applyNumberFormat="1" applyFont="1" applyBorder="1"/>
    <xf numFmtId="0" fontId="41" fillId="0" borderId="18" xfId="3" applyFont="1" applyBorder="1" applyAlignment="1">
      <alignment horizontal="right"/>
    </xf>
    <xf numFmtId="0" fontId="41" fillId="0" borderId="18" xfId="3" applyFont="1" applyBorder="1" applyAlignment="1">
      <alignment horizontal="center"/>
    </xf>
    <xf numFmtId="165" fontId="2" fillId="0" borderId="1" xfId="3" applyNumberFormat="1" applyFont="1" applyBorder="1"/>
    <xf numFmtId="3" fontId="4" fillId="0" borderId="18" xfId="3" applyNumberFormat="1" applyFont="1" applyBorder="1"/>
    <xf numFmtId="0" fontId="15" fillId="0" borderId="0" xfId="3" applyFont="1" applyAlignment="1">
      <alignment horizontal="center"/>
    </xf>
    <xf numFmtId="3" fontId="2" fillId="0" borderId="0" xfId="3" applyNumberFormat="1" applyFont="1"/>
    <xf numFmtId="0" fontId="14" fillId="0" borderId="0" xfId="3" applyAlignment="1">
      <alignment horizontal="center"/>
    </xf>
    <xf numFmtId="165" fontId="12" fillId="8" borderId="0" xfId="2" applyNumberFormat="1" applyFont="1" applyFill="1"/>
    <xf numFmtId="2" fontId="12" fillId="8" borderId="18" xfId="5" applyNumberFormat="1" applyFont="1" applyFill="1" applyBorder="1" applyAlignment="1">
      <alignment horizontal="center"/>
    </xf>
    <xf numFmtId="3" fontId="12" fillId="8" borderId="0" xfId="2" applyNumberFormat="1" applyFont="1" applyFill="1"/>
    <xf numFmtId="0" fontId="12" fillId="17" borderId="18" xfId="5" applyNumberFormat="1" applyFont="1" applyFill="1" applyBorder="1" applyAlignment="1">
      <alignment horizontal="center"/>
    </xf>
    <xf numFmtId="1" fontId="12" fillId="17" borderId="18" xfId="2" applyNumberFormat="1" applyFont="1" applyFill="1" applyBorder="1"/>
    <xf numFmtId="165" fontId="12" fillId="17" borderId="18" xfId="5" applyNumberFormat="1" applyFont="1" applyFill="1" applyBorder="1" applyAlignment="1">
      <alignment horizontal="center"/>
    </xf>
    <xf numFmtId="165" fontId="12" fillId="17" borderId="18" xfId="2" applyNumberFormat="1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165" fontId="29" fillId="0" borderId="21" xfId="1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5" fontId="29" fillId="0" borderId="0" xfId="1" applyNumberFormat="1" applyFont="1" applyAlignment="1">
      <alignment vertical="center"/>
    </xf>
    <xf numFmtId="0" fontId="16" fillId="0" borderId="6" xfId="3" applyFont="1" applyBorder="1"/>
    <xf numFmtId="165" fontId="2" fillId="0" borderId="6" xfId="4" applyNumberFormat="1" applyFont="1" applyBorder="1" applyAlignment="1">
      <alignment horizontal="right"/>
    </xf>
    <xf numFmtId="0" fontId="15" fillId="0" borderId="6" xfId="3" applyFont="1" applyBorder="1"/>
    <xf numFmtId="0" fontId="16" fillId="0" borderId="6" xfId="3" applyFont="1" applyBorder="1" applyAlignment="1">
      <alignment shrinkToFit="1"/>
    </xf>
    <xf numFmtId="0" fontId="12" fillId="8" borderId="0" xfId="2" applyFont="1" applyFill="1" applyAlignment="1">
      <alignment horizontal="center"/>
    </xf>
    <xf numFmtId="0" fontId="2" fillId="0" borderId="0" xfId="3" applyFont="1" applyAlignment="1">
      <alignment horizontal="left" shrinkToFit="1"/>
    </xf>
    <xf numFmtId="0" fontId="16" fillId="0" borderId="0" xfId="3" applyFont="1" applyAlignment="1">
      <alignment horizontal="left" shrinkToFit="1"/>
    </xf>
    <xf numFmtId="0" fontId="10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27" fillId="0" borderId="12" xfId="3" applyFont="1" applyBorder="1" applyAlignment="1">
      <alignment horizontal="center" shrinkToFit="1"/>
    </xf>
    <xf numFmtId="0" fontId="2" fillId="0" borderId="12" xfId="0" applyFont="1" applyFill="1" applyBorder="1" applyAlignment="1">
      <alignment vertical="top" wrapText="1"/>
    </xf>
    <xf numFmtId="0" fontId="16" fillId="0" borderId="0" xfId="3" applyFont="1" applyBorder="1"/>
    <xf numFmtId="0" fontId="2" fillId="0" borderId="0" xfId="3" applyFont="1" applyBorder="1"/>
    <xf numFmtId="165" fontId="2" fillId="0" borderId="0" xfId="4" applyNumberFormat="1" applyFont="1" applyBorder="1"/>
    <xf numFmtId="165" fontId="2" fillId="0" borderId="0" xfId="4" applyNumberFormat="1" applyFont="1" applyBorder="1" applyAlignment="1">
      <alignment horizontal="right"/>
    </xf>
    <xf numFmtId="0" fontId="2" fillId="0" borderId="0" xfId="3" applyFont="1" applyBorder="1" applyAlignment="1">
      <alignment vertical="top" wrapText="1"/>
    </xf>
    <xf numFmtId="0" fontId="16" fillId="0" borderId="19" xfId="3" applyFont="1" applyBorder="1"/>
    <xf numFmtId="0" fontId="2" fillId="0" borderId="20" xfId="3" applyFont="1" applyBorder="1"/>
    <xf numFmtId="165" fontId="2" fillId="0" borderId="20" xfId="4" applyNumberFormat="1" applyFont="1" applyBorder="1"/>
    <xf numFmtId="165" fontId="2" fillId="0" borderId="20" xfId="4" applyNumberFormat="1" applyFont="1" applyBorder="1" applyAlignment="1">
      <alignment horizontal="right"/>
    </xf>
    <xf numFmtId="0" fontId="2" fillId="0" borderId="5" xfId="3" applyFont="1" applyBorder="1" applyAlignment="1">
      <alignment vertical="top" wrapText="1"/>
    </xf>
    <xf numFmtId="0" fontId="16" fillId="0" borderId="17" xfId="3" applyFont="1" applyBorder="1"/>
    <xf numFmtId="0" fontId="2" fillId="0" borderId="21" xfId="3" applyFont="1" applyBorder="1"/>
    <xf numFmtId="165" fontId="2" fillId="0" borderId="21" xfId="4" applyNumberFormat="1" applyFont="1" applyBorder="1"/>
    <xf numFmtId="165" fontId="2" fillId="0" borderId="21" xfId="4" applyNumberFormat="1" applyFont="1" applyBorder="1" applyAlignment="1">
      <alignment horizontal="right"/>
    </xf>
    <xf numFmtId="0" fontId="2" fillId="0" borderId="7" xfId="3" applyFont="1" applyBorder="1" applyAlignment="1">
      <alignment vertical="top" wrapText="1"/>
    </xf>
    <xf numFmtId="165" fontId="22" fillId="0" borderId="0" xfId="3" applyNumberFormat="1" applyFont="1"/>
    <xf numFmtId="0" fontId="22" fillId="0" borderId="0" xfId="3" applyFont="1"/>
    <xf numFmtId="3" fontId="34" fillId="0" borderId="0" xfId="3" applyNumberFormat="1" applyFont="1"/>
    <xf numFmtId="0" fontId="42" fillId="0" borderId="0" xfId="3" applyFont="1"/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7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18" fillId="11" borderId="18" xfId="3" applyFont="1" applyFill="1" applyBorder="1" applyAlignment="1">
      <alignment horizontal="center" vertical="top" shrinkToFit="1"/>
    </xf>
    <xf numFmtId="0" fontId="21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7" fillId="0" borderId="0" xfId="3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12" fillId="8" borderId="0" xfId="2" applyFont="1" applyFill="1" applyAlignment="1">
      <alignment horizontal="center"/>
    </xf>
    <xf numFmtId="0" fontId="12" fillId="8" borderId="0" xfId="2" applyFont="1" applyFill="1" applyAlignment="1">
      <alignment horizontal="left"/>
    </xf>
    <xf numFmtId="0" fontId="30" fillId="12" borderId="1" xfId="2" applyFont="1" applyFill="1" applyBorder="1" applyAlignment="1">
      <alignment horizontal="center"/>
    </xf>
    <xf numFmtId="0" fontId="30" fillId="12" borderId="12" xfId="2" applyFont="1" applyFill="1" applyBorder="1" applyAlignment="1">
      <alignment horizontal="center"/>
    </xf>
    <xf numFmtId="0" fontId="30" fillId="12" borderId="12" xfId="2" applyFont="1" applyFill="1" applyBorder="1" applyAlignment="1">
      <alignment horizontal="center" vertical="top"/>
    </xf>
    <xf numFmtId="0" fontId="30" fillId="12" borderId="6" xfId="2" applyFont="1" applyFill="1" applyBorder="1" applyAlignment="1">
      <alignment horizontal="center" vertical="top"/>
    </xf>
    <xf numFmtId="0" fontId="30" fillId="13" borderId="1" xfId="2" applyFont="1" applyFill="1" applyBorder="1" applyAlignment="1">
      <alignment horizontal="center" vertical="center"/>
    </xf>
    <xf numFmtId="0" fontId="30" fillId="13" borderId="12" xfId="2" applyFont="1" applyFill="1" applyBorder="1" applyAlignment="1">
      <alignment horizontal="center" vertical="center"/>
    </xf>
    <xf numFmtId="0" fontId="30" fillId="13" borderId="6" xfId="2" applyFont="1" applyFill="1" applyBorder="1" applyAlignment="1">
      <alignment horizontal="center" vertical="center"/>
    </xf>
    <xf numFmtId="0" fontId="30" fillId="14" borderId="2" xfId="2" applyFont="1" applyFill="1" applyBorder="1" applyAlignment="1">
      <alignment horizontal="center" vertical="center"/>
    </xf>
    <xf numFmtId="0" fontId="30" fillId="14" borderId="3" xfId="2" applyFont="1" applyFill="1" applyBorder="1" applyAlignment="1">
      <alignment horizontal="center" vertical="center"/>
    </xf>
    <xf numFmtId="0" fontId="30" fillId="14" borderId="4" xfId="2" applyFont="1" applyFill="1" applyBorder="1" applyAlignment="1">
      <alignment horizontal="center" vertical="center"/>
    </xf>
    <xf numFmtId="0" fontId="30" fillId="15" borderId="2" xfId="2" applyFont="1" applyFill="1" applyBorder="1" applyAlignment="1">
      <alignment horizontal="center" vertical="center"/>
    </xf>
    <xf numFmtId="0" fontId="30" fillId="15" borderId="3" xfId="2" applyFont="1" applyFill="1" applyBorder="1" applyAlignment="1">
      <alignment horizontal="center" vertical="center"/>
    </xf>
    <xf numFmtId="0" fontId="30" fillId="15" borderId="22" xfId="2" applyFont="1" applyFill="1" applyBorder="1" applyAlignment="1">
      <alignment horizontal="center" vertical="center"/>
    </xf>
    <xf numFmtId="0" fontId="30" fillId="16" borderId="3" xfId="2" applyFont="1" applyFill="1" applyBorder="1" applyAlignment="1">
      <alignment horizontal="center" vertical="center"/>
    </xf>
    <xf numFmtId="0" fontId="30" fillId="16" borderId="4" xfId="2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" fillId="0" borderId="23" xfId="3" applyFont="1" applyBorder="1" applyAlignment="1">
      <alignment horizontal="center"/>
    </xf>
    <xf numFmtId="0" fontId="3" fillId="0" borderId="24" xfId="3" applyFont="1" applyBorder="1" applyAlignment="1">
      <alignment horizontal="center"/>
    </xf>
    <xf numFmtId="0" fontId="3" fillId="0" borderId="26" xfId="3" applyFont="1" applyBorder="1" applyAlignment="1">
      <alignment horizontal="center"/>
    </xf>
    <xf numFmtId="3" fontId="3" fillId="0" borderId="23" xfId="3" applyNumberFormat="1" applyFont="1" applyBorder="1" applyAlignment="1">
      <alignment horizontal="center"/>
    </xf>
    <xf numFmtId="3" fontId="3" fillId="0" borderId="24" xfId="3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27" fillId="0" borderId="1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18" xfId="3" applyFont="1" applyBorder="1" applyAlignment="1">
      <alignment horizontal="center"/>
    </xf>
    <xf numFmtId="0" fontId="27" fillId="0" borderId="2" xfId="3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7" fillId="0" borderId="2" xfId="3" applyFont="1" applyBorder="1" applyAlignment="1">
      <alignment horizontal="center" shrinkToFit="1"/>
    </xf>
    <xf numFmtId="0" fontId="27" fillId="0" borderId="4" xfId="3" applyFont="1" applyBorder="1" applyAlignment="1">
      <alignment horizontal="center" shrinkToFit="1"/>
    </xf>
    <xf numFmtId="15" fontId="33" fillId="0" borderId="0" xfId="3" applyNumberFormat="1" applyFont="1" applyAlignment="1">
      <alignment horizontal="center"/>
    </xf>
    <xf numFmtId="0" fontId="33" fillId="0" borderId="0" xfId="3" applyFont="1" applyAlignment="1">
      <alignment horizontal="center"/>
    </xf>
    <xf numFmtId="0" fontId="3" fillId="0" borderId="21" xfId="3" applyFont="1" applyBorder="1" applyAlignment="1">
      <alignment horizontal="center"/>
    </xf>
    <xf numFmtId="0" fontId="37" fillId="0" borderId="0" xfId="3" applyFont="1" applyAlignment="1">
      <alignment horizontal="center"/>
    </xf>
    <xf numFmtId="0" fontId="33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4" fillId="0" borderId="21" xfId="3" applyFont="1" applyBorder="1" applyAlignment="1">
      <alignment horizontal="center"/>
    </xf>
    <xf numFmtId="0" fontId="2" fillId="0" borderId="19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เครื่องหมายจุลภาค 2" xfId="4" xr:uid="{00000000-0005-0000-0000-000001000000}"/>
    <cellStyle name="จุลภาค 2" xfId="5" xr:uid="{00000000-0005-0000-0000-000002000000}"/>
    <cellStyle name="ปกติ 2 2" xfId="3" xr:uid="{00000000-0005-0000-0000-000004000000}"/>
    <cellStyle name="ปกติ 7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1847850</xdr:colOff>
      <xdr:row>1</xdr:row>
      <xdr:rowOff>38100</xdr:rowOff>
    </xdr:from>
    <xdr:to>
      <xdr:col>12</xdr:col>
      <xdr:colOff>2834244</xdr:colOff>
      <xdr:row>2</xdr:row>
      <xdr:rowOff>56735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546059F9-74C1-49F1-9CF3-1C4E2FA9C643}"/>
            </a:ext>
          </a:extLst>
        </xdr:cNvPr>
        <xdr:cNvSpPr txBox="1"/>
      </xdr:nvSpPr>
      <xdr:spPr>
        <a:xfrm>
          <a:off x="9705975" y="314325"/>
          <a:ext cx="986394" cy="29486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1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8"/>
  <sheetViews>
    <sheetView workbookViewId="0">
      <selection activeCell="J113" sqref="J113"/>
    </sheetView>
  </sheetViews>
  <sheetFormatPr defaultColWidth="13.28515625" defaultRowHeight="18.75"/>
  <cols>
    <col min="1" max="1" width="1.5703125" style="1" customWidth="1"/>
    <col min="2" max="2" width="36.28515625" style="87" customWidth="1"/>
    <col min="3" max="3" width="9.140625" style="1" customWidth="1"/>
    <col min="4" max="4" width="10" style="1" customWidth="1"/>
    <col min="5" max="5" width="14.85546875" style="1" customWidth="1"/>
    <col min="6" max="7" width="10" style="1" customWidth="1"/>
    <col min="8" max="8" width="14.42578125" style="1" customWidth="1"/>
    <col min="9" max="9" width="10" style="1" customWidth="1"/>
    <col min="10" max="10" width="71.140625" style="1" customWidth="1"/>
    <col min="11" max="11" width="15.140625" style="1" customWidth="1"/>
    <col min="12" max="250" width="9.140625" style="1" customWidth="1"/>
    <col min="251" max="251" width="1.5703125" style="1" customWidth="1"/>
    <col min="252" max="252" width="35" style="1" customWidth="1"/>
    <col min="253" max="256" width="13.28515625" style="1"/>
    <col min="257" max="257" width="1.5703125" style="1" customWidth="1"/>
    <col min="258" max="258" width="36.28515625" style="1" customWidth="1"/>
    <col min="259" max="259" width="9.140625" style="1" customWidth="1"/>
    <col min="260" max="260" width="10" style="1" customWidth="1"/>
    <col min="261" max="261" width="14.85546875" style="1" customWidth="1"/>
    <col min="262" max="263" width="10" style="1" customWidth="1"/>
    <col min="264" max="264" width="14.42578125" style="1" customWidth="1"/>
    <col min="265" max="265" width="10" style="1" customWidth="1"/>
    <col min="266" max="266" width="71.140625" style="1" customWidth="1"/>
    <col min="267" max="267" width="15.140625" style="1" customWidth="1"/>
    <col min="268" max="506" width="9.140625" style="1" customWidth="1"/>
    <col min="507" max="507" width="1.5703125" style="1" customWidth="1"/>
    <col min="508" max="508" width="35" style="1" customWidth="1"/>
    <col min="509" max="512" width="13.28515625" style="1"/>
    <col min="513" max="513" width="1.5703125" style="1" customWidth="1"/>
    <col min="514" max="514" width="36.28515625" style="1" customWidth="1"/>
    <col min="515" max="515" width="9.140625" style="1" customWidth="1"/>
    <col min="516" max="516" width="10" style="1" customWidth="1"/>
    <col min="517" max="517" width="14.85546875" style="1" customWidth="1"/>
    <col min="518" max="519" width="10" style="1" customWidth="1"/>
    <col min="520" max="520" width="14.42578125" style="1" customWidth="1"/>
    <col min="521" max="521" width="10" style="1" customWidth="1"/>
    <col min="522" max="522" width="71.140625" style="1" customWidth="1"/>
    <col min="523" max="523" width="15.140625" style="1" customWidth="1"/>
    <col min="524" max="762" width="9.140625" style="1" customWidth="1"/>
    <col min="763" max="763" width="1.5703125" style="1" customWidth="1"/>
    <col min="764" max="764" width="35" style="1" customWidth="1"/>
    <col min="765" max="768" width="13.28515625" style="1"/>
    <col min="769" max="769" width="1.5703125" style="1" customWidth="1"/>
    <col min="770" max="770" width="36.28515625" style="1" customWidth="1"/>
    <col min="771" max="771" width="9.140625" style="1" customWidth="1"/>
    <col min="772" max="772" width="10" style="1" customWidth="1"/>
    <col min="773" max="773" width="14.85546875" style="1" customWidth="1"/>
    <col min="774" max="775" width="10" style="1" customWidth="1"/>
    <col min="776" max="776" width="14.42578125" style="1" customWidth="1"/>
    <col min="777" max="777" width="10" style="1" customWidth="1"/>
    <col min="778" max="778" width="71.140625" style="1" customWidth="1"/>
    <col min="779" max="779" width="15.140625" style="1" customWidth="1"/>
    <col min="780" max="1018" width="9.140625" style="1" customWidth="1"/>
    <col min="1019" max="1019" width="1.5703125" style="1" customWidth="1"/>
    <col min="1020" max="1020" width="35" style="1" customWidth="1"/>
    <col min="1021" max="1024" width="13.28515625" style="1"/>
    <col min="1025" max="1025" width="1.5703125" style="1" customWidth="1"/>
    <col min="1026" max="1026" width="36.28515625" style="1" customWidth="1"/>
    <col min="1027" max="1027" width="9.140625" style="1" customWidth="1"/>
    <col min="1028" max="1028" width="10" style="1" customWidth="1"/>
    <col min="1029" max="1029" width="14.85546875" style="1" customWidth="1"/>
    <col min="1030" max="1031" width="10" style="1" customWidth="1"/>
    <col min="1032" max="1032" width="14.42578125" style="1" customWidth="1"/>
    <col min="1033" max="1033" width="10" style="1" customWidth="1"/>
    <col min="1034" max="1034" width="71.140625" style="1" customWidth="1"/>
    <col min="1035" max="1035" width="15.140625" style="1" customWidth="1"/>
    <col min="1036" max="1274" width="9.140625" style="1" customWidth="1"/>
    <col min="1275" max="1275" width="1.5703125" style="1" customWidth="1"/>
    <col min="1276" max="1276" width="35" style="1" customWidth="1"/>
    <col min="1277" max="1280" width="13.28515625" style="1"/>
    <col min="1281" max="1281" width="1.5703125" style="1" customWidth="1"/>
    <col min="1282" max="1282" width="36.28515625" style="1" customWidth="1"/>
    <col min="1283" max="1283" width="9.140625" style="1" customWidth="1"/>
    <col min="1284" max="1284" width="10" style="1" customWidth="1"/>
    <col min="1285" max="1285" width="14.85546875" style="1" customWidth="1"/>
    <col min="1286" max="1287" width="10" style="1" customWidth="1"/>
    <col min="1288" max="1288" width="14.42578125" style="1" customWidth="1"/>
    <col min="1289" max="1289" width="10" style="1" customWidth="1"/>
    <col min="1290" max="1290" width="71.140625" style="1" customWidth="1"/>
    <col min="1291" max="1291" width="15.140625" style="1" customWidth="1"/>
    <col min="1292" max="1530" width="9.140625" style="1" customWidth="1"/>
    <col min="1531" max="1531" width="1.5703125" style="1" customWidth="1"/>
    <col min="1532" max="1532" width="35" style="1" customWidth="1"/>
    <col min="1533" max="1536" width="13.28515625" style="1"/>
    <col min="1537" max="1537" width="1.5703125" style="1" customWidth="1"/>
    <col min="1538" max="1538" width="36.28515625" style="1" customWidth="1"/>
    <col min="1539" max="1539" width="9.140625" style="1" customWidth="1"/>
    <col min="1540" max="1540" width="10" style="1" customWidth="1"/>
    <col min="1541" max="1541" width="14.85546875" style="1" customWidth="1"/>
    <col min="1542" max="1543" width="10" style="1" customWidth="1"/>
    <col min="1544" max="1544" width="14.42578125" style="1" customWidth="1"/>
    <col min="1545" max="1545" width="10" style="1" customWidth="1"/>
    <col min="1546" max="1546" width="71.140625" style="1" customWidth="1"/>
    <col min="1547" max="1547" width="15.140625" style="1" customWidth="1"/>
    <col min="1548" max="1786" width="9.140625" style="1" customWidth="1"/>
    <col min="1787" max="1787" width="1.5703125" style="1" customWidth="1"/>
    <col min="1788" max="1788" width="35" style="1" customWidth="1"/>
    <col min="1789" max="1792" width="13.28515625" style="1"/>
    <col min="1793" max="1793" width="1.5703125" style="1" customWidth="1"/>
    <col min="1794" max="1794" width="36.28515625" style="1" customWidth="1"/>
    <col min="1795" max="1795" width="9.140625" style="1" customWidth="1"/>
    <col min="1796" max="1796" width="10" style="1" customWidth="1"/>
    <col min="1797" max="1797" width="14.85546875" style="1" customWidth="1"/>
    <col min="1798" max="1799" width="10" style="1" customWidth="1"/>
    <col min="1800" max="1800" width="14.42578125" style="1" customWidth="1"/>
    <col min="1801" max="1801" width="10" style="1" customWidth="1"/>
    <col min="1802" max="1802" width="71.140625" style="1" customWidth="1"/>
    <col min="1803" max="1803" width="15.140625" style="1" customWidth="1"/>
    <col min="1804" max="2042" width="9.140625" style="1" customWidth="1"/>
    <col min="2043" max="2043" width="1.5703125" style="1" customWidth="1"/>
    <col min="2044" max="2044" width="35" style="1" customWidth="1"/>
    <col min="2045" max="2048" width="13.28515625" style="1"/>
    <col min="2049" max="2049" width="1.5703125" style="1" customWidth="1"/>
    <col min="2050" max="2050" width="36.28515625" style="1" customWidth="1"/>
    <col min="2051" max="2051" width="9.140625" style="1" customWidth="1"/>
    <col min="2052" max="2052" width="10" style="1" customWidth="1"/>
    <col min="2053" max="2053" width="14.85546875" style="1" customWidth="1"/>
    <col min="2054" max="2055" width="10" style="1" customWidth="1"/>
    <col min="2056" max="2056" width="14.42578125" style="1" customWidth="1"/>
    <col min="2057" max="2057" width="10" style="1" customWidth="1"/>
    <col min="2058" max="2058" width="71.140625" style="1" customWidth="1"/>
    <col min="2059" max="2059" width="15.140625" style="1" customWidth="1"/>
    <col min="2060" max="2298" width="9.140625" style="1" customWidth="1"/>
    <col min="2299" max="2299" width="1.5703125" style="1" customWidth="1"/>
    <col min="2300" max="2300" width="35" style="1" customWidth="1"/>
    <col min="2301" max="2304" width="13.28515625" style="1"/>
    <col min="2305" max="2305" width="1.5703125" style="1" customWidth="1"/>
    <col min="2306" max="2306" width="36.28515625" style="1" customWidth="1"/>
    <col min="2307" max="2307" width="9.140625" style="1" customWidth="1"/>
    <col min="2308" max="2308" width="10" style="1" customWidth="1"/>
    <col min="2309" max="2309" width="14.85546875" style="1" customWidth="1"/>
    <col min="2310" max="2311" width="10" style="1" customWidth="1"/>
    <col min="2312" max="2312" width="14.42578125" style="1" customWidth="1"/>
    <col min="2313" max="2313" width="10" style="1" customWidth="1"/>
    <col min="2314" max="2314" width="71.140625" style="1" customWidth="1"/>
    <col min="2315" max="2315" width="15.140625" style="1" customWidth="1"/>
    <col min="2316" max="2554" width="9.140625" style="1" customWidth="1"/>
    <col min="2555" max="2555" width="1.5703125" style="1" customWidth="1"/>
    <col min="2556" max="2556" width="35" style="1" customWidth="1"/>
    <col min="2557" max="2560" width="13.28515625" style="1"/>
    <col min="2561" max="2561" width="1.5703125" style="1" customWidth="1"/>
    <col min="2562" max="2562" width="36.28515625" style="1" customWidth="1"/>
    <col min="2563" max="2563" width="9.140625" style="1" customWidth="1"/>
    <col min="2564" max="2564" width="10" style="1" customWidth="1"/>
    <col min="2565" max="2565" width="14.85546875" style="1" customWidth="1"/>
    <col min="2566" max="2567" width="10" style="1" customWidth="1"/>
    <col min="2568" max="2568" width="14.42578125" style="1" customWidth="1"/>
    <col min="2569" max="2569" width="10" style="1" customWidth="1"/>
    <col min="2570" max="2570" width="71.140625" style="1" customWidth="1"/>
    <col min="2571" max="2571" width="15.140625" style="1" customWidth="1"/>
    <col min="2572" max="2810" width="9.140625" style="1" customWidth="1"/>
    <col min="2811" max="2811" width="1.5703125" style="1" customWidth="1"/>
    <col min="2812" max="2812" width="35" style="1" customWidth="1"/>
    <col min="2813" max="2816" width="13.28515625" style="1"/>
    <col min="2817" max="2817" width="1.5703125" style="1" customWidth="1"/>
    <col min="2818" max="2818" width="36.28515625" style="1" customWidth="1"/>
    <col min="2819" max="2819" width="9.140625" style="1" customWidth="1"/>
    <col min="2820" max="2820" width="10" style="1" customWidth="1"/>
    <col min="2821" max="2821" width="14.85546875" style="1" customWidth="1"/>
    <col min="2822" max="2823" width="10" style="1" customWidth="1"/>
    <col min="2824" max="2824" width="14.42578125" style="1" customWidth="1"/>
    <col min="2825" max="2825" width="10" style="1" customWidth="1"/>
    <col min="2826" max="2826" width="71.140625" style="1" customWidth="1"/>
    <col min="2827" max="2827" width="15.140625" style="1" customWidth="1"/>
    <col min="2828" max="3066" width="9.140625" style="1" customWidth="1"/>
    <col min="3067" max="3067" width="1.5703125" style="1" customWidth="1"/>
    <col min="3068" max="3068" width="35" style="1" customWidth="1"/>
    <col min="3069" max="3072" width="13.28515625" style="1"/>
    <col min="3073" max="3073" width="1.5703125" style="1" customWidth="1"/>
    <col min="3074" max="3074" width="36.28515625" style="1" customWidth="1"/>
    <col min="3075" max="3075" width="9.140625" style="1" customWidth="1"/>
    <col min="3076" max="3076" width="10" style="1" customWidth="1"/>
    <col min="3077" max="3077" width="14.85546875" style="1" customWidth="1"/>
    <col min="3078" max="3079" width="10" style="1" customWidth="1"/>
    <col min="3080" max="3080" width="14.42578125" style="1" customWidth="1"/>
    <col min="3081" max="3081" width="10" style="1" customWidth="1"/>
    <col min="3082" max="3082" width="71.140625" style="1" customWidth="1"/>
    <col min="3083" max="3083" width="15.140625" style="1" customWidth="1"/>
    <col min="3084" max="3322" width="9.140625" style="1" customWidth="1"/>
    <col min="3323" max="3323" width="1.5703125" style="1" customWidth="1"/>
    <col min="3324" max="3324" width="35" style="1" customWidth="1"/>
    <col min="3325" max="3328" width="13.28515625" style="1"/>
    <col min="3329" max="3329" width="1.5703125" style="1" customWidth="1"/>
    <col min="3330" max="3330" width="36.28515625" style="1" customWidth="1"/>
    <col min="3331" max="3331" width="9.140625" style="1" customWidth="1"/>
    <col min="3332" max="3332" width="10" style="1" customWidth="1"/>
    <col min="3333" max="3333" width="14.85546875" style="1" customWidth="1"/>
    <col min="3334" max="3335" width="10" style="1" customWidth="1"/>
    <col min="3336" max="3336" width="14.42578125" style="1" customWidth="1"/>
    <col min="3337" max="3337" width="10" style="1" customWidth="1"/>
    <col min="3338" max="3338" width="71.140625" style="1" customWidth="1"/>
    <col min="3339" max="3339" width="15.140625" style="1" customWidth="1"/>
    <col min="3340" max="3578" width="9.140625" style="1" customWidth="1"/>
    <col min="3579" max="3579" width="1.5703125" style="1" customWidth="1"/>
    <col min="3580" max="3580" width="35" style="1" customWidth="1"/>
    <col min="3581" max="3584" width="13.28515625" style="1"/>
    <col min="3585" max="3585" width="1.5703125" style="1" customWidth="1"/>
    <col min="3586" max="3586" width="36.28515625" style="1" customWidth="1"/>
    <col min="3587" max="3587" width="9.140625" style="1" customWidth="1"/>
    <col min="3588" max="3588" width="10" style="1" customWidth="1"/>
    <col min="3589" max="3589" width="14.85546875" style="1" customWidth="1"/>
    <col min="3590" max="3591" width="10" style="1" customWidth="1"/>
    <col min="3592" max="3592" width="14.42578125" style="1" customWidth="1"/>
    <col min="3593" max="3593" width="10" style="1" customWidth="1"/>
    <col min="3594" max="3594" width="71.140625" style="1" customWidth="1"/>
    <col min="3595" max="3595" width="15.140625" style="1" customWidth="1"/>
    <col min="3596" max="3834" width="9.140625" style="1" customWidth="1"/>
    <col min="3835" max="3835" width="1.5703125" style="1" customWidth="1"/>
    <col min="3836" max="3836" width="35" style="1" customWidth="1"/>
    <col min="3837" max="3840" width="13.28515625" style="1"/>
    <col min="3841" max="3841" width="1.5703125" style="1" customWidth="1"/>
    <col min="3842" max="3842" width="36.28515625" style="1" customWidth="1"/>
    <col min="3843" max="3843" width="9.140625" style="1" customWidth="1"/>
    <col min="3844" max="3844" width="10" style="1" customWidth="1"/>
    <col min="3845" max="3845" width="14.85546875" style="1" customWidth="1"/>
    <col min="3846" max="3847" width="10" style="1" customWidth="1"/>
    <col min="3848" max="3848" width="14.42578125" style="1" customWidth="1"/>
    <col min="3849" max="3849" width="10" style="1" customWidth="1"/>
    <col min="3850" max="3850" width="71.140625" style="1" customWidth="1"/>
    <col min="3851" max="3851" width="15.140625" style="1" customWidth="1"/>
    <col min="3852" max="4090" width="9.140625" style="1" customWidth="1"/>
    <col min="4091" max="4091" width="1.5703125" style="1" customWidth="1"/>
    <col min="4092" max="4092" width="35" style="1" customWidth="1"/>
    <col min="4093" max="4096" width="13.28515625" style="1"/>
    <col min="4097" max="4097" width="1.5703125" style="1" customWidth="1"/>
    <col min="4098" max="4098" width="36.28515625" style="1" customWidth="1"/>
    <col min="4099" max="4099" width="9.140625" style="1" customWidth="1"/>
    <col min="4100" max="4100" width="10" style="1" customWidth="1"/>
    <col min="4101" max="4101" width="14.85546875" style="1" customWidth="1"/>
    <col min="4102" max="4103" width="10" style="1" customWidth="1"/>
    <col min="4104" max="4104" width="14.42578125" style="1" customWidth="1"/>
    <col min="4105" max="4105" width="10" style="1" customWidth="1"/>
    <col min="4106" max="4106" width="71.140625" style="1" customWidth="1"/>
    <col min="4107" max="4107" width="15.140625" style="1" customWidth="1"/>
    <col min="4108" max="4346" width="9.140625" style="1" customWidth="1"/>
    <col min="4347" max="4347" width="1.5703125" style="1" customWidth="1"/>
    <col min="4348" max="4348" width="35" style="1" customWidth="1"/>
    <col min="4349" max="4352" width="13.28515625" style="1"/>
    <col min="4353" max="4353" width="1.5703125" style="1" customWidth="1"/>
    <col min="4354" max="4354" width="36.28515625" style="1" customWidth="1"/>
    <col min="4355" max="4355" width="9.140625" style="1" customWidth="1"/>
    <col min="4356" max="4356" width="10" style="1" customWidth="1"/>
    <col min="4357" max="4357" width="14.85546875" style="1" customWidth="1"/>
    <col min="4358" max="4359" width="10" style="1" customWidth="1"/>
    <col min="4360" max="4360" width="14.42578125" style="1" customWidth="1"/>
    <col min="4361" max="4361" width="10" style="1" customWidth="1"/>
    <col min="4362" max="4362" width="71.140625" style="1" customWidth="1"/>
    <col min="4363" max="4363" width="15.140625" style="1" customWidth="1"/>
    <col min="4364" max="4602" width="9.140625" style="1" customWidth="1"/>
    <col min="4603" max="4603" width="1.5703125" style="1" customWidth="1"/>
    <col min="4604" max="4604" width="35" style="1" customWidth="1"/>
    <col min="4605" max="4608" width="13.28515625" style="1"/>
    <col min="4609" max="4609" width="1.5703125" style="1" customWidth="1"/>
    <col min="4610" max="4610" width="36.28515625" style="1" customWidth="1"/>
    <col min="4611" max="4611" width="9.140625" style="1" customWidth="1"/>
    <col min="4612" max="4612" width="10" style="1" customWidth="1"/>
    <col min="4613" max="4613" width="14.85546875" style="1" customWidth="1"/>
    <col min="4614" max="4615" width="10" style="1" customWidth="1"/>
    <col min="4616" max="4616" width="14.42578125" style="1" customWidth="1"/>
    <col min="4617" max="4617" width="10" style="1" customWidth="1"/>
    <col min="4618" max="4618" width="71.140625" style="1" customWidth="1"/>
    <col min="4619" max="4619" width="15.140625" style="1" customWidth="1"/>
    <col min="4620" max="4858" width="9.140625" style="1" customWidth="1"/>
    <col min="4859" max="4859" width="1.5703125" style="1" customWidth="1"/>
    <col min="4860" max="4860" width="35" style="1" customWidth="1"/>
    <col min="4861" max="4864" width="13.28515625" style="1"/>
    <col min="4865" max="4865" width="1.5703125" style="1" customWidth="1"/>
    <col min="4866" max="4866" width="36.28515625" style="1" customWidth="1"/>
    <col min="4867" max="4867" width="9.140625" style="1" customWidth="1"/>
    <col min="4868" max="4868" width="10" style="1" customWidth="1"/>
    <col min="4869" max="4869" width="14.85546875" style="1" customWidth="1"/>
    <col min="4870" max="4871" width="10" style="1" customWidth="1"/>
    <col min="4872" max="4872" width="14.42578125" style="1" customWidth="1"/>
    <col min="4873" max="4873" width="10" style="1" customWidth="1"/>
    <col min="4874" max="4874" width="71.140625" style="1" customWidth="1"/>
    <col min="4875" max="4875" width="15.140625" style="1" customWidth="1"/>
    <col min="4876" max="5114" width="9.140625" style="1" customWidth="1"/>
    <col min="5115" max="5115" width="1.5703125" style="1" customWidth="1"/>
    <col min="5116" max="5116" width="35" style="1" customWidth="1"/>
    <col min="5117" max="5120" width="13.28515625" style="1"/>
    <col min="5121" max="5121" width="1.5703125" style="1" customWidth="1"/>
    <col min="5122" max="5122" width="36.28515625" style="1" customWidth="1"/>
    <col min="5123" max="5123" width="9.140625" style="1" customWidth="1"/>
    <col min="5124" max="5124" width="10" style="1" customWidth="1"/>
    <col min="5125" max="5125" width="14.85546875" style="1" customWidth="1"/>
    <col min="5126" max="5127" width="10" style="1" customWidth="1"/>
    <col min="5128" max="5128" width="14.42578125" style="1" customWidth="1"/>
    <col min="5129" max="5129" width="10" style="1" customWidth="1"/>
    <col min="5130" max="5130" width="71.140625" style="1" customWidth="1"/>
    <col min="5131" max="5131" width="15.140625" style="1" customWidth="1"/>
    <col min="5132" max="5370" width="9.140625" style="1" customWidth="1"/>
    <col min="5371" max="5371" width="1.5703125" style="1" customWidth="1"/>
    <col min="5372" max="5372" width="35" style="1" customWidth="1"/>
    <col min="5373" max="5376" width="13.28515625" style="1"/>
    <col min="5377" max="5377" width="1.5703125" style="1" customWidth="1"/>
    <col min="5378" max="5378" width="36.28515625" style="1" customWidth="1"/>
    <col min="5379" max="5379" width="9.140625" style="1" customWidth="1"/>
    <col min="5380" max="5380" width="10" style="1" customWidth="1"/>
    <col min="5381" max="5381" width="14.85546875" style="1" customWidth="1"/>
    <col min="5382" max="5383" width="10" style="1" customWidth="1"/>
    <col min="5384" max="5384" width="14.42578125" style="1" customWidth="1"/>
    <col min="5385" max="5385" width="10" style="1" customWidth="1"/>
    <col min="5386" max="5386" width="71.140625" style="1" customWidth="1"/>
    <col min="5387" max="5387" width="15.140625" style="1" customWidth="1"/>
    <col min="5388" max="5626" width="9.140625" style="1" customWidth="1"/>
    <col min="5627" max="5627" width="1.5703125" style="1" customWidth="1"/>
    <col min="5628" max="5628" width="35" style="1" customWidth="1"/>
    <col min="5629" max="5632" width="13.28515625" style="1"/>
    <col min="5633" max="5633" width="1.5703125" style="1" customWidth="1"/>
    <col min="5634" max="5634" width="36.28515625" style="1" customWidth="1"/>
    <col min="5635" max="5635" width="9.140625" style="1" customWidth="1"/>
    <col min="5636" max="5636" width="10" style="1" customWidth="1"/>
    <col min="5637" max="5637" width="14.85546875" style="1" customWidth="1"/>
    <col min="5638" max="5639" width="10" style="1" customWidth="1"/>
    <col min="5640" max="5640" width="14.42578125" style="1" customWidth="1"/>
    <col min="5641" max="5641" width="10" style="1" customWidth="1"/>
    <col min="5642" max="5642" width="71.140625" style="1" customWidth="1"/>
    <col min="5643" max="5643" width="15.140625" style="1" customWidth="1"/>
    <col min="5644" max="5882" width="9.140625" style="1" customWidth="1"/>
    <col min="5883" max="5883" width="1.5703125" style="1" customWidth="1"/>
    <col min="5884" max="5884" width="35" style="1" customWidth="1"/>
    <col min="5885" max="5888" width="13.28515625" style="1"/>
    <col min="5889" max="5889" width="1.5703125" style="1" customWidth="1"/>
    <col min="5890" max="5890" width="36.28515625" style="1" customWidth="1"/>
    <col min="5891" max="5891" width="9.140625" style="1" customWidth="1"/>
    <col min="5892" max="5892" width="10" style="1" customWidth="1"/>
    <col min="5893" max="5893" width="14.85546875" style="1" customWidth="1"/>
    <col min="5894" max="5895" width="10" style="1" customWidth="1"/>
    <col min="5896" max="5896" width="14.42578125" style="1" customWidth="1"/>
    <col min="5897" max="5897" width="10" style="1" customWidth="1"/>
    <col min="5898" max="5898" width="71.140625" style="1" customWidth="1"/>
    <col min="5899" max="5899" width="15.140625" style="1" customWidth="1"/>
    <col min="5900" max="6138" width="9.140625" style="1" customWidth="1"/>
    <col min="6139" max="6139" width="1.5703125" style="1" customWidth="1"/>
    <col min="6140" max="6140" width="35" style="1" customWidth="1"/>
    <col min="6141" max="6144" width="13.28515625" style="1"/>
    <col min="6145" max="6145" width="1.5703125" style="1" customWidth="1"/>
    <col min="6146" max="6146" width="36.28515625" style="1" customWidth="1"/>
    <col min="6147" max="6147" width="9.140625" style="1" customWidth="1"/>
    <col min="6148" max="6148" width="10" style="1" customWidth="1"/>
    <col min="6149" max="6149" width="14.85546875" style="1" customWidth="1"/>
    <col min="6150" max="6151" width="10" style="1" customWidth="1"/>
    <col min="6152" max="6152" width="14.42578125" style="1" customWidth="1"/>
    <col min="6153" max="6153" width="10" style="1" customWidth="1"/>
    <col min="6154" max="6154" width="71.140625" style="1" customWidth="1"/>
    <col min="6155" max="6155" width="15.140625" style="1" customWidth="1"/>
    <col min="6156" max="6394" width="9.140625" style="1" customWidth="1"/>
    <col min="6395" max="6395" width="1.5703125" style="1" customWidth="1"/>
    <col min="6396" max="6396" width="35" style="1" customWidth="1"/>
    <col min="6397" max="6400" width="13.28515625" style="1"/>
    <col min="6401" max="6401" width="1.5703125" style="1" customWidth="1"/>
    <col min="6402" max="6402" width="36.28515625" style="1" customWidth="1"/>
    <col min="6403" max="6403" width="9.140625" style="1" customWidth="1"/>
    <col min="6404" max="6404" width="10" style="1" customWidth="1"/>
    <col min="6405" max="6405" width="14.85546875" style="1" customWidth="1"/>
    <col min="6406" max="6407" width="10" style="1" customWidth="1"/>
    <col min="6408" max="6408" width="14.42578125" style="1" customWidth="1"/>
    <col min="6409" max="6409" width="10" style="1" customWidth="1"/>
    <col min="6410" max="6410" width="71.140625" style="1" customWidth="1"/>
    <col min="6411" max="6411" width="15.140625" style="1" customWidth="1"/>
    <col min="6412" max="6650" width="9.140625" style="1" customWidth="1"/>
    <col min="6651" max="6651" width="1.5703125" style="1" customWidth="1"/>
    <col min="6652" max="6652" width="35" style="1" customWidth="1"/>
    <col min="6653" max="6656" width="13.28515625" style="1"/>
    <col min="6657" max="6657" width="1.5703125" style="1" customWidth="1"/>
    <col min="6658" max="6658" width="36.28515625" style="1" customWidth="1"/>
    <col min="6659" max="6659" width="9.140625" style="1" customWidth="1"/>
    <col min="6660" max="6660" width="10" style="1" customWidth="1"/>
    <col min="6661" max="6661" width="14.85546875" style="1" customWidth="1"/>
    <col min="6662" max="6663" width="10" style="1" customWidth="1"/>
    <col min="6664" max="6664" width="14.42578125" style="1" customWidth="1"/>
    <col min="6665" max="6665" width="10" style="1" customWidth="1"/>
    <col min="6666" max="6666" width="71.140625" style="1" customWidth="1"/>
    <col min="6667" max="6667" width="15.140625" style="1" customWidth="1"/>
    <col min="6668" max="6906" width="9.140625" style="1" customWidth="1"/>
    <col min="6907" max="6907" width="1.5703125" style="1" customWidth="1"/>
    <col min="6908" max="6908" width="35" style="1" customWidth="1"/>
    <col min="6909" max="6912" width="13.28515625" style="1"/>
    <col min="6913" max="6913" width="1.5703125" style="1" customWidth="1"/>
    <col min="6914" max="6914" width="36.28515625" style="1" customWidth="1"/>
    <col min="6915" max="6915" width="9.140625" style="1" customWidth="1"/>
    <col min="6916" max="6916" width="10" style="1" customWidth="1"/>
    <col min="6917" max="6917" width="14.85546875" style="1" customWidth="1"/>
    <col min="6918" max="6919" width="10" style="1" customWidth="1"/>
    <col min="6920" max="6920" width="14.42578125" style="1" customWidth="1"/>
    <col min="6921" max="6921" width="10" style="1" customWidth="1"/>
    <col min="6922" max="6922" width="71.140625" style="1" customWidth="1"/>
    <col min="6923" max="6923" width="15.140625" style="1" customWidth="1"/>
    <col min="6924" max="7162" width="9.140625" style="1" customWidth="1"/>
    <col min="7163" max="7163" width="1.5703125" style="1" customWidth="1"/>
    <col min="7164" max="7164" width="35" style="1" customWidth="1"/>
    <col min="7165" max="7168" width="13.28515625" style="1"/>
    <col min="7169" max="7169" width="1.5703125" style="1" customWidth="1"/>
    <col min="7170" max="7170" width="36.28515625" style="1" customWidth="1"/>
    <col min="7171" max="7171" width="9.140625" style="1" customWidth="1"/>
    <col min="7172" max="7172" width="10" style="1" customWidth="1"/>
    <col min="7173" max="7173" width="14.85546875" style="1" customWidth="1"/>
    <col min="7174" max="7175" width="10" style="1" customWidth="1"/>
    <col min="7176" max="7176" width="14.42578125" style="1" customWidth="1"/>
    <col min="7177" max="7177" width="10" style="1" customWidth="1"/>
    <col min="7178" max="7178" width="71.140625" style="1" customWidth="1"/>
    <col min="7179" max="7179" width="15.140625" style="1" customWidth="1"/>
    <col min="7180" max="7418" width="9.140625" style="1" customWidth="1"/>
    <col min="7419" max="7419" width="1.5703125" style="1" customWidth="1"/>
    <col min="7420" max="7420" width="35" style="1" customWidth="1"/>
    <col min="7421" max="7424" width="13.28515625" style="1"/>
    <col min="7425" max="7425" width="1.5703125" style="1" customWidth="1"/>
    <col min="7426" max="7426" width="36.28515625" style="1" customWidth="1"/>
    <col min="7427" max="7427" width="9.140625" style="1" customWidth="1"/>
    <col min="7428" max="7428" width="10" style="1" customWidth="1"/>
    <col min="7429" max="7429" width="14.85546875" style="1" customWidth="1"/>
    <col min="7430" max="7431" width="10" style="1" customWidth="1"/>
    <col min="7432" max="7432" width="14.42578125" style="1" customWidth="1"/>
    <col min="7433" max="7433" width="10" style="1" customWidth="1"/>
    <col min="7434" max="7434" width="71.140625" style="1" customWidth="1"/>
    <col min="7435" max="7435" width="15.140625" style="1" customWidth="1"/>
    <col min="7436" max="7674" width="9.140625" style="1" customWidth="1"/>
    <col min="7675" max="7675" width="1.5703125" style="1" customWidth="1"/>
    <col min="7676" max="7676" width="35" style="1" customWidth="1"/>
    <col min="7677" max="7680" width="13.28515625" style="1"/>
    <col min="7681" max="7681" width="1.5703125" style="1" customWidth="1"/>
    <col min="7682" max="7682" width="36.28515625" style="1" customWidth="1"/>
    <col min="7683" max="7683" width="9.140625" style="1" customWidth="1"/>
    <col min="7684" max="7684" width="10" style="1" customWidth="1"/>
    <col min="7685" max="7685" width="14.85546875" style="1" customWidth="1"/>
    <col min="7686" max="7687" width="10" style="1" customWidth="1"/>
    <col min="7688" max="7688" width="14.42578125" style="1" customWidth="1"/>
    <col min="7689" max="7689" width="10" style="1" customWidth="1"/>
    <col min="7690" max="7690" width="71.140625" style="1" customWidth="1"/>
    <col min="7691" max="7691" width="15.140625" style="1" customWidth="1"/>
    <col min="7692" max="7930" width="9.140625" style="1" customWidth="1"/>
    <col min="7931" max="7931" width="1.5703125" style="1" customWidth="1"/>
    <col min="7932" max="7932" width="35" style="1" customWidth="1"/>
    <col min="7933" max="7936" width="13.28515625" style="1"/>
    <col min="7937" max="7937" width="1.5703125" style="1" customWidth="1"/>
    <col min="7938" max="7938" width="36.28515625" style="1" customWidth="1"/>
    <col min="7939" max="7939" width="9.140625" style="1" customWidth="1"/>
    <col min="7940" max="7940" width="10" style="1" customWidth="1"/>
    <col min="7941" max="7941" width="14.85546875" style="1" customWidth="1"/>
    <col min="7942" max="7943" width="10" style="1" customWidth="1"/>
    <col min="7944" max="7944" width="14.42578125" style="1" customWidth="1"/>
    <col min="7945" max="7945" width="10" style="1" customWidth="1"/>
    <col min="7946" max="7946" width="71.140625" style="1" customWidth="1"/>
    <col min="7947" max="7947" width="15.140625" style="1" customWidth="1"/>
    <col min="7948" max="8186" width="9.140625" style="1" customWidth="1"/>
    <col min="8187" max="8187" width="1.5703125" style="1" customWidth="1"/>
    <col min="8188" max="8188" width="35" style="1" customWidth="1"/>
    <col min="8189" max="8192" width="13.28515625" style="1"/>
    <col min="8193" max="8193" width="1.5703125" style="1" customWidth="1"/>
    <col min="8194" max="8194" width="36.28515625" style="1" customWidth="1"/>
    <col min="8195" max="8195" width="9.140625" style="1" customWidth="1"/>
    <col min="8196" max="8196" width="10" style="1" customWidth="1"/>
    <col min="8197" max="8197" width="14.85546875" style="1" customWidth="1"/>
    <col min="8198" max="8199" width="10" style="1" customWidth="1"/>
    <col min="8200" max="8200" width="14.42578125" style="1" customWidth="1"/>
    <col min="8201" max="8201" width="10" style="1" customWidth="1"/>
    <col min="8202" max="8202" width="71.140625" style="1" customWidth="1"/>
    <col min="8203" max="8203" width="15.140625" style="1" customWidth="1"/>
    <col min="8204" max="8442" width="9.140625" style="1" customWidth="1"/>
    <col min="8443" max="8443" width="1.5703125" style="1" customWidth="1"/>
    <col min="8444" max="8444" width="35" style="1" customWidth="1"/>
    <col min="8445" max="8448" width="13.28515625" style="1"/>
    <col min="8449" max="8449" width="1.5703125" style="1" customWidth="1"/>
    <col min="8450" max="8450" width="36.28515625" style="1" customWidth="1"/>
    <col min="8451" max="8451" width="9.140625" style="1" customWidth="1"/>
    <col min="8452" max="8452" width="10" style="1" customWidth="1"/>
    <col min="8453" max="8453" width="14.85546875" style="1" customWidth="1"/>
    <col min="8454" max="8455" width="10" style="1" customWidth="1"/>
    <col min="8456" max="8456" width="14.42578125" style="1" customWidth="1"/>
    <col min="8457" max="8457" width="10" style="1" customWidth="1"/>
    <col min="8458" max="8458" width="71.140625" style="1" customWidth="1"/>
    <col min="8459" max="8459" width="15.140625" style="1" customWidth="1"/>
    <col min="8460" max="8698" width="9.140625" style="1" customWidth="1"/>
    <col min="8699" max="8699" width="1.5703125" style="1" customWidth="1"/>
    <col min="8700" max="8700" width="35" style="1" customWidth="1"/>
    <col min="8701" max="8704" width="13.28515625" style="1"/>
    <col min="8705" max="8705" width="1.5703125" style="1" customWidth="1"/>
    <col min="8706" max="8706" width="36.28515625" style="1" customWidth="1"/>
    <col min="8707" max="8707" width="9.140625" style="1" customWidth="1"/>
    <col min="8708" max="8708" width="10" style="1" customWidth="1"/>
    <col min="8709" max="8709" width="14.85546875" style="1" customWidth="1"/>
    <col min="8710" max="8711" width="10" style="1" customWidth="1"/>
    <col min="8712" max="8712" width="14.42578125" style="1" customWidth="1"/>
    <col min="8713" max="8713" width="10" style="1" customWidth="1"/>
    <col min="8714" max="8714" width="71.140625" style="1" customWidth="1"/>
    <col min="8715" max="8715" width="15.140625" style="1" customWidth="1"/>
    <col min="8716" max="8954" width="9.140625" style="1" customWidth="1"/>
    <col min="8955" max="8955" width="1.5703125" style="1" customWidth="1"/>
    <col min="8956" max="8956" width="35" style="1" customWidth="1"/>
    <col min="8957" max="8960" width="13.28515625" style="1"/>
    <col min="8961" max="8961" width="1.5703125" style="1" customWidth="1"/>
    <col min="8962" max="8962" width="36.28515625" style="1" customWidth="1"/>
    <col min="8963" max="8963" width="9.140625" style="1" customWidth="1"/>
    <col min="8964" max="8964" width="10" style="1" customWidth="1"/>
    <col min="8965" max="8965" width="14.85546875" style="1" customWidth="1"/>
    <col min="8966" max="8967" width="10" style="1" customWidth="1"/>
    <col min="8968" max="8968" width="14.42578125" style="1" customWidth="1"/>
    <col min="8969" max="8969" width="10" style="1" customWidth="1"/>
    <col min="8970" max="8970" width="71.140625" style="1" customWidth="1"/>
    <col min="8971" max="8971" width="15.140625" style="1" customWidth="1"/>
    <col min="8972" max="9210" width="9.140625" style="1" customWidth="1"/>
    <col min="9211" max="9211" width="1.5703125" style="1" customWidth="1"/>
    <col min="9212" max="9212" width="35" style="1" customWidth="1"/>
    <col min="9213" max="9216" width="13.28515625" style="1"/>
    <col min="9217" max="9217" width="1.5703125" style="1" customWidth="1"/>
    <col min="9218" max="9218" width="36.28515625" style="1" customWidth="1"/>
    <col min="9219" max="9219" width="9.140625" style="1" customWidth="1"/>
    <col min="9220" max="9220" width="10" style="1" customWidth="1"/>
    <col min="9221" max="9221" width="14.85546875" style="1" customWidth="1"/>
    <col min="9222" max="9223" width="10" style="1" customWidth="1"/>
    <col min="9224" max="9224" width="14.42578125" style="1" customWidth="1"/>
    <col min="9225" max="9225" width="10" style="1" customWidth="1"/>
    <col min="9226" max="9226" width="71.140625" style="1" customWidth="1"/>
    <col min="9227" max="9227" width="15.140625" style="1" customWidth="1"/>
    <col min="9228" max="9466" width="9.140625" style="1" customWidth="1"/>
    <col min="9467" max="9467" width="1.5703125" style="1" customWidth="1"/>
    <col min="9468" max="9468" width="35" style="1" customWidth="1"/>
    <col min="9469" max="9472" width="13.28515625" style="1"/>
    <col min="9473" max="9473" width="1.5703125" style="1" customWidth="1"/>
    <col min="9474" max="9474" width="36.28515625" style="1" customWidth="1"/>
    <col min="9475" max="9475" width="9.140625" style="1" customWidth="1"/>
    <col min="9476" max="9476" width="10" style="1" customWidth="1"/>
    <col min="9477" max="9477" width="14.85546875" style="1" customWidth="1"/>
    <col min="9478" max="9479" width="10" style="1" customWidth="1"/>
    <col min="9480" max="9480" width="14.42578125" style="1" customWidth="1"/>
    <col min="9481" max="9481" width="10" style="1" customWidth="1"/>
    <col min="9482" max="9482" width="71.140625" style="1" customWidth="1"/>
    <col min="9483" max="9483" width="15.140625" style="1" customWidth="1"/>
    <col min="9484" max="9722" width="9.140625" style="1" customWidth="1"/>
    <col min="9723" max="9723" width="1.5703125" style="1" customWidth="1"/>
    <col min="9724" max="9724" width="35" style="1" customWidth="1"/>
    <col min="9725" max="9728" width="13.28515625" style="1"/>
    <col min="9729" max="9729" width="1.5703125" style="1" customWidth="1"/>
    <col min="9730" max="9730" width="36.28515625" style="1" customWidth="1"/>
    <col min="9731" max="9731" width="9.140625" style="1" customWidth="1"/>
    <col min="9732" max="9732" width="10" style="1" customWidth="1"/>
    <col min="9733" max="9733" width="14.85546875" style="1" customWidth="1"/>
    <col min="9734" max="9735" width="10" style="1" customWidth="1"/>
    <col min="9736" max="9736" width="14.42578125" style="1" customWidth="1"/>
    <col min="9737" max="9737" width="10" style="1" customWidth="1"/>
    <col min="9738" max="9738" width="71.140625" style="1" customWidth="1"/>
    <col min="9739" max="9739" width="15.140625" style="1" customWidth="1"/>
    <col min="9740" max="9978" width="9.140625" style="1" customWidth="1"/>
    <col min="9979" max="9979" width="1.5703125" style="1" customWidth="1"/>
    <col min="9980" max="9980" width="35" style="1" customWidth="1"/>
    <col min="9981" max="9984" width="13.28515625" style="1"/>
    <col min="9985" max="9985" width="1.5703125" style="1" customWidth="1"/>
    <col min="9986" max="9986" width="36.28515625" style="1" customWidth="1"/>
    <col min="9987" max="9987" width="9.140625" style="1" customWidth="1"/>
    <col min="9988" max="9988" width="10" style="1" customWidth="1"/>
    <col min="9989" max="9989" width="14.85546875" style="1" customWidth="1"/>
    <col min="9990" max="9991" width="10" style="1" customWidth="1"/>
    <col min="9992" max="9992" width="14.42578125" style="1" customWidth="1"/>
    <col min="9993" max="9993" width="10" style="1" customWidth="1"/>
    <col min="9994" max="9994" width="71.140625" style="1" customWidth="1"/>
    <col min="9995" max="9995" width="15.140625" style="1" customWidth="1"/>
    <col min="9996" max="10234" width="9.140625" style="1" customWidth="1"/>
    <col min="10235" max="10235" width="1.5703125" style="1" customWidth="1"/>
    <col min="10236" max="10236" width="35" style="1" customWidth="1"/>
    <col min="10237" max="10240" width="13.28515625" style="1"/>
    <col min="10241" max="10241" width="1.5703125" style="1" customWidth="1"/>
    <col min="10242" max="10242" width="36.28515625" style="1" customWidth="1"/>
    <col min="10243" max="10243" width="9.140625" style="1" customWidth="1"/>
    <col min="10244" max="10244" width="10" style="1" customWidth="1"/>
    <col min="10245" max="10245" width="14.85546875" style="1" customWidth="1"/>
    <col min="10246" max="10247" width="10" style="1" customWidth="1"/>
    <col min="10248" max="10248" width="14.42578125" style="1" customWidth="1"/>
    <col min="10249" max="10249" width="10" style="1" customWidth="1"/>
    <col min="10250" max="10250" width="71.140625" style="1" customWidth="1"/>
    <col min="10251" max="10251" width="15.140625" style="1" customWidth="1"/>
    <col min="10252" max="10490" width="9.140625" style="1" customWidth="1"/>
    <col min="10491" max="10491" width="1.5703125" style="1" customWidth="1"/>
    <col min="10492" max="10492" width="35" style="1" customWidth="1"/>
    <col min="10493" max="10496" width="13.28515625" style="1"/>
    <col min="10497" max="10497" width="1.5703125" style="1" customWidth="1"/>
    <col min="10498" max="10498" width="36.28515625" style="1" customWidth="1"/>
    <col min="10499" max="10499" width="9.140625" style="1" customWidth="1"/>
    <col min="10500" max="10500" width="10" style="1" customWidth="1"/>
    <col min="10501" max="10501" width="14.85546875" style="1" customWidth="1"/>
    <col min="10502" max="10503" width="10" style="1" customWidth="1"/>
    <col min="10504" max="10504" width="14.42578125" style="1" customWidth="1"/>
    <col min="10505" max="10505" width="10" style="1" customWidth="1"/>
    <col min="10506" max="10506" width="71.140625" style="1" customWidth="1"/>
    <col min="10507" max="10507" width="15.140625" style="1" customWidth="1"/>
    <col min="10508" max="10746" width="9.140625" style="1" customWidth="1"/>
    <col min="10747" max="10747" width="1.5703125" style="1" customWidth="1"/>
    <col min="10748" max="10748" width="35" style="1" customWidth="1"/>
    <col min="10749" max="10752" width="13.28515625" style="1"/>
    <col min="10753" max="10753" width="1.5703125" style="1" customWidth="1"/>
    <col min="10754" max="10754" width="36.28515625" style="1" customWidth="1"/>
    <col min="10755" max="10755" width="9.140625" style="1" customWidth="1"/>
    <col min="10756" max="10756" width="10" style="1" customWidth="1"/>
    <col min="10757" max="10757" width="14.85546875" style="1" customWidth="1"/>
    <col min="10758" max="10759" width="10" style="1" customWidth="1"/>
    <col min="10760" max="10760" width="14.42578125" style="1" customWidth="1"/>
    <col min="10761" max="10761" width="10" style="1" customWidth="1"/>
    <col min="10762" max="10762" width="71.140625" style="1" customWidth="1"/>
    <col min="10763" max="10763" width="15.140625" style="1" customWidth="1"/>
    <col min="10764" max="11002" width="9.140625" style="1" customWidth="1"/>
    <col min="11003" max="11003" width="1.5703125" style="1" customWidth="1"/>
    <col min="11004" max="11004" width="35" style="1" customWidth="1"/>
    <col min="11005" max="11008" width="13.28515625" style="1"/>
    <col min="11009" max="11009" width="1.5703125" style="1" customWidth="1"/>
    <col min="11010" max="11010" width="36.28515625" style="1" customWidth="1"/>
    <col min="11011" max="11011" width="9.140625" style="1" customWidth="1"/>
    <col min="11012" max="11012" width="10" style="1" customWidth="1"/>
    <col min="11013" max="11013" width="14.85546875" style="1" customWidth="1"/>
    <col min="11014" max="11015" width="10" style="1" customWidth="1"/>
    <col min="11016" max="11016" width="14.42578125" style="1" customWidth="1"/>
    <col min="11017" max="11017" width="10" style="1" customWidth="1"/>
    <col min="11018" max="11018" width="71.140625" style="1" customWidth="1"/>
    <col min="11019" max="11019" width="15.140625" style="1" customWidth="1"/>
    <col min="11020" max="11258" width="9.140625" style="1" customWidth="1"/>
    <col min="11259" max="11259" width="1.5703125" style="1" customWidth="1"/>
    <col min="11260" max="11260" width="35" style="1" customWidth="1"/>
    <col min="11261" max="11264" width="13.28515625" style="1"/>
    <col min="11265" max="11265" width="1.5703125" style="1" customWidth="1"/>
    <col min="11266" max="11266" width="36.28515625" style="1" customWidth="1"/>
    <col min="11267" max="11267" width="9.140625" style="1" customWidth="1"/>
    <col min="11268" max="11268" width="10" style="1" customWidth="1"/>
    <col min="11269" max="11269" width="14.85546875" style="1" customWidth="1"/>
    <col min="11270" max="11271" width="10" style="1" customWidth="1"/>
    <col min="11272" max="11272" width="14.42578125" style="1" customWidth="1"/>
    <col min="11273" max="11273" width="10" style="1" customWidth="1"/>
    <col min="11274" max="11274" width="71.140625" style="1" customWidth="1"/>
    <col min="11275" max="11275" width="15.140625" style="1" customWidth="1"/>
    <col min="11276" max="11514" width="9.140625" style="1" customWidth="1"/>
    <col min="11515" max="11515" width="1.5703125" style="1" customWidth="1"/>
    <col min="11516" max="11516" width="35" style="1" customWidth="1"/>
    <col min="11517" max="11520" width="13.28515625" style="1"/>
    <col min="11521" max="11521" width="1.5703125" style="1" customWidth="1"/>
    <col min="11522" max="11522" width="36.28515625" style="1" customWidth="1"/>
    <col min="11523" max="11523" width="9.140625" style="1" customWidth="1"/>
    <col min="11524" max="11524" width="10" style="1" customWidth="1"/>
    <col min="11525" max="11525" width="14.85546875" style="1" customWidth="1"/>
    <col min="11526" max="11527" width="10" style="1" customWidth="1"/>
    <col min="11528" max="11528" width="14.42578125" style="1" customWidth="1"/>
    <col min="11529" max="11529" width="10" style="1" customWidth="1"/>
    <col min="11530" max="11530" width="71.140625" style="1" customWidth="1"/>
    <col min="11531" max="11531" width="15.140625" style="1" customWidth="1"/>
    <col min="11532" max="11770" width="9.140625" style="1" customWidth="1"/>
    <col min="11771" max="11771" width="1.5703125" style="1" customWidth="1"/>
    <col min="11772" max="11772" width="35" style="1" customWidth="1"/>
    <col min="11773" max="11776" width="13.28515625" style="1"/>
    <col min="11777" max="11777" width="1.5703125" style="1" customWidth="1"/>
    <col min="11778" max="11778" width="36.28515625" style="1" customWidth="1"/>
    <col min="11779" max="11779" width="9.140625" style="1" customWidth="1"/>
    <col min="11780" max="11780" width="10" style="1" customWidth="1"/>
    <col min="11781" max="11781" width="14.85546875" style="1" customWidth="1"/>
    <col min="11782" max="11783" width="10" style="1" customWidth="1"/>
    <col min="11784" max="11784" width="14.42578125" style="1" customWidth="1"/>
    <col min="11785" max="11785" width="10" style="1" customWidth="1"/>
    <col min="11786" max="11786" width="71.140625" style="1" customWidth="1"/>
    <col min="11787" max="11787" width="15.140625" style="1" customWidth="1"/>
    <col min="11788" max="12026" width="9.140625" style="1" customWidth="1"/>
    <col min="12027" max="12027" width="1.5703125" style="1" customWidth="1"/>
    <col min="12028" max="12028" width="35" style="1" customWidth="1"/>
    <col min="12029" max="12032" width="13.28515625" style="1"/>
    <col min="12033" max="12033" width="1.5703125" style="1" customWidth="1"/>
    <col min="12034" max="12034" width="36.28515625" style="1" customWidth="1"/>
    <col min="12035" max="12035" width="9.140625" style="1" customWidth="1"/>
    <col min="12036" max="12036" width="10" style="1" customWidth="1"/>
    <col min="12037" max="12037" width="14.85546875" style="1" customWidth="1"/>
    <col min="12038" max="12039" width="10" style="1" customWidth="1"/>
    <col min="12040" max="12040" width="14.42578125" style="1" customWidth="1"/>
    <col min="12041" max="12041" width="10" style="1" customWidth="1"/>
    <col min="12042" max="12042" width="71.140625" style="1" customWidth="1"/>
    <col min="12043" max="12043" width="15.140625" style="1" customWidth="1"/>
    <col min="12044" max="12282" width="9.140625" style="1" customWidth="1"/>
    <col min="12283" max="12283" width="1.5703125" style="1" customWidth="1"/>
    <col min="12284" max="12284" width="35" style="1" customWidth="1"/>
    <col min="12285" max="12288" width="13.28515625" style="1"/>
    <col min="12289" max="12289" width="1.5703125" style="1" customWidth="1"/>
    <col min="12290" max="12290" width="36.28515625" style="1" customWidth="1"/>
    <col min="12291" max="12291" width="9.140625" style="1" customWidth="1"/>
    <col min="12292" max="12292" width="10" style="1" customWidth="1"/>
    <col min="12293" max="12293" width="14.85546875" style="1" customWidth="1"/>
    <col min="12294" max="12295" width="10" style="1" customWidth="1"/>
    <col min="12296" max="12296" width="14.42578125" style="1" customWidth="1"/>
    <col min="12297" max="12297" width="10" style="1" customWidth="1"/>
    <col min="12298" max="12298" width="71.140625" style="1" customWidth="1"/>
    <col min="12299" max="12299" width="15.140625" style="1" customWidth="1"/>
    <col min="12300" max="12538" width="9.140625" style="1" customWidth="1"/>
    <col min="12539" max="12539" width="1.5703125" style="1" customWidth="1"/>
    <col min="12540" max="12540" width="35" style="1" customWidth="1"/>
    <col min="12541" max="12544" width="13.28515625" style="1"/>
    <col min="12545" max="12545" width="1.5703125" style="1" customWidth="1"/>
    <col min="12546" max="12546" width="36.28515625" style="1" customWidth="1"/>
    <col min="12547" max="12547" width="9.140625" style="1" customWidth="1"/>
    <col min="12548" max="12548" width="10" style="1" customWidth="1"/>
    <col min="12549" max="12549" width="14.85546875" style="1" customWidth="1"/>
    <col min="12550" max="12551" width="10" style="1" customWidth="1"/>
    <col min="12552" max="12552" width="14.42578125" style="1" customWidth="1"/>
    <col min="12553" max="12553" width="10" style="1" customWidth="1"/>
    <col min="12554" max="12554" width="71.140625" style="1" customWidth="1"/>
    <col min="12555" max="12555" width="15.140625" style="1" customWidth="1"/>
    <col min="12556" max="12794" width="9.140625" style="1" customWidth="1"/>
    <col min="12795" max="12795" width="1.5703125" style="1" customWidth="1"/>
    <col min="12796" max="12796" width="35" style="1" customWidth="1"/>
    <col min="12797" max="12800" width="13.28515625" style="1"/>
    <col min="12801" max="12801" width="1.5703125" style="1" customWidth="1"/>
    <col min="12802" max="12802" width="36.28515625" style="1" customWidth="1"/>
    <col min="12803" max="12803" width="9.140625" style="1" customWidth="1"/>
    <col min="12804" max="12804" width="10" style="1" customWidth="1"/>
    <col min="12805" max="12805" width="14.85546875" style="1" customWidth="1"/>
    <col min="12806" max="12807" width="10" style="1" customWidth="1"/>
    <col min="12808" max="12808" width="14.42578125" style="1" customWidth="1"/>
    <col min="12809" max="12809" width="10" style="1" customWidth="1"/>
    <col min="12810" max="12810" width="71.140625" style="1" customWidth="1"/>
    <col min="12811" max="12811" width="15.140625" style="1" customWidth="1"/>
    <col min="12812" max="13050" width="9.140625" style="1" customWidth="1"/>
    <col min="13051" max="13051" width="1.5703125" style="1" customWidth="1"/>
    <col min="13052" max="13052" width="35" style="1" customWidth="1"/>
    <col min="13053" max="13056" width="13.28515625" style="1"/>
    <col min="13057" max="13057" width="1.5703125" style="1" customWidth="1"/>
    <col min="13058" max="13058" width="36.28515625" style="1" customWidth="1"/>
    <col min="13059" max="13059" width="9.140625" style="1" customWidth="1"/>
    <col min="13060" max="13060" width="10" style="1" customWidth="1"/>
    <col min="13061" max="13061" width="14.85546875" style="1" customWidth="1"/>
    <col min="13062" max="13063" width="10" style="1" customWidth="1"/>
    <col min="13064" max="13064" width="14.42578125" style="1" customWidth="1"/>
    <col min="13065" max="13065" width="10" style="1" customWidth="1"/>
    <col min="13066" max="13066" width="71.140625" style="1" customWidth="1"/>
    <col min="13067" max="13067" width="15.140625" style="1" customWidth="1"/>
    <col min="13068" max="13306" width="9.140625" style="1" customWidth="1"/>
    <col min="13307" max="13307" width="1.5703125" style="1" customWidth="1"/>
    <col min="13308" max="13308" width="35" style="1" customWidth="1"/>
    <col min="13309" max="13312" width="13.28515625" style="1"/>
    <col min="13313" max="13313" width="1.5703125" style="1" customWidth="1"/>
    <col min="13314" max="13314" width="36.28515625" style="1" customWidth="1"/>
    <col min="13315" max="13315" width="9.140625" style="1" customWidth="1"/>
    <col min="13316" max="13316" width="10" style="1" customWidth="1"/>
    <col min="13317" max="13317" width="14.85546875" style="1" customWidth="1"/>
    <col min="13318" max="13319" width="10" style="1" customWidth="1"/>
    <col min="13320" max="13320" width="14.42578125" style="1" customWidth="1"/>
    <col min="13321" max="13321" width="10" style="1" customWidth="1"/>
    <col min="13322" max="13322" width="71.140625" style="1" customWidth="1"/>
    <col min="13323" max="13323" width="15.140625" style="1" customWidth="1"/>
    <col min="13324" max="13562" width="9.140625" style="1" customWidth="1"/>
    <col min="13563" max="13563" width="1.5703125" style="1" customWidth="1"/>
    <col min="13564" max="13564" width="35" style="1" customWidth="1"/>
    <col min="13565" max="13568" width="13.28515625" style="1"/>
    <col min="13569" max="13569" width="1.5703125" style="1" customWidth="1"/>
    <col min="13570" max="13570" width="36.28515625" style="1" customWidth="1"/>
    <col min="13571" max="13571" width="9.140625" style="1" customWidth="1"/>
    <col min="13572" max="13572" width="10" style="1" customWidth="1"/>
    <col min="13573" max="13573" width="14.85546875" style="1" customWidth="1"/>
    <col min="13574" max="13575" width="10" style="1" customWidth="1"/>
    <col min="13576" max="13576" width="14.42578125" style="1" customWidth="1"/>
    <col min="13577" max="13577" width="10" style="1" customWidth="1"/>
    <col min="13578" max="13578" width="71.140625" style="1" customWidth="1"/>
    <col min="13579" max="13579" width="15.140625" style="1" customWidth="1"/>
    <col min="13580" max="13818" width="9.140625" style="1" customWidth="1"/>
    <col min="13819" max="13819" width="1.5703125" style="1" customWidth="1"/>
    <col min="13820" max="13820" width="35" style="1" customWidth="1"/>
    <col min="13821" max="13824" width="13.28515625" style="1"/>
    <col min="13825" max="13825" width="1.5703125" style="1" customWidth="1"/>
    <col min="13826" max="13826" width="36.28515625" style="1" customWidth="1"/>
    <col min="13827" max="13827" width="9.140625" style="1" customWidth="1"/>
    <col min="13828" max="13828" width="10" style="1" customWidth="1"/>
    <col min="13829" max="13829" width="14.85546875" style="1" customWidth="1"/>
    <col min="13830" max="13831" width="10" style="1" customWidth="1"/>
    <col min="13832" max="13832" width="14.42578125" style="1" customWidth="1"/>
    <col min="13833" max="13833" width="10" style="1" customWidth="1"/>
    <col min="13834" max="13834" width="71.140625" style="1" customWidth="1"/>
    <col min="13835" max="13835" width="15.140625" style="1" customWidth="1"/>
    <col min="13836" max="14074" width="9.140625" style="1" customWidth="1"/>
    <col min="14075" max="14075" width="1.5703125" style="1" customWidth="1"/>
    <col min="14076" max="14076" width="35" style="1" customWidth="1"/>
    <col min="14077" max="14080" width="13.28515625" style="1"/>
    <col min="14081" max="14081" width="1.5703125" style="1" customWidth="1"/>
    <col min="14082" max="14082" width="36.28515625" style="1" customWidth="1"/>
    <col min="14083" max="14083" width="9.140625" style="1" customWidth="1"/>
    <col min="14084" max="14084" width="10" style="1" customWidth="1"/>
    <col min="14085" max="14085" width="14.85546875" style="1" customWidth="1"/>
    <col min="14086" max="14087" width="10" style="1" customWidth="1"/>
    <col min="14088" max="14088" width="14.42578125" style="1" customWidth="1"/>
    <col min="14089" max="14089" width="10" style="1" customWidth="1"/>
    <col min="14090" max="14090" width="71.140625" style="1" customWidth="1"/>
    <col min="14091" max="14091" width="15.140625" style="1" customWidth="1"/>
    <col min="14092" max="14330" width="9.140625" style="1" customWidth="1"/>
    <col min="14331" max="14331" width="1.5703125" style="1" customWidth="1"/>
    <col min="14332" max="14332" width="35" style="1" customWidth="1"/>
    <col min="14333" max="14336" width="13.28515625" style="1"/>
    <col min="14337" max="14337" width="1.5703125" style="1" customWidth="1"/>
    <col min="14338" max="14338" width="36.28515625" style="1" customWidth="1"/>
    <col min="14339" max="14339" width="9.140625" style="1" customWidth="1"/>
    <col min="14340" max="14340" width="10" style="1" customWidth="1"/>
    <col min="14341" max="14341" width="14.85546875" style="1" customWidth="1"/>
    <col min="14342" max="14343" width="10" style="1" customWidth="1"/>
    <col min="14344" max="14344" width="14.42578125" style="1" customWidth="1"/>
    <col min="14345" max="14345" width="10" style="1" customWidth="1"/>
    <col min="14346" max="14346" width="71.140625" style="1" customWidth="1"/>
    <col min="14347" max="14347" width="15.140625" style="1" customWidth="1"/>
    <col min="14348" max="14586" width="9.140625" style="1" customWidth="1"/>
    <col min="14587" max="14587" width="1.5703125" style="1" customWidth="1"/>
    <col min="14588" max="14588" width="35" style="1" customWidth="1"/>
    <col min="14589" max="14592" width="13.28515625" style="1"/>
    <col min="14593" max="14593" width="1.5703125" style="1" customWidth="1"/>
    <col min="14594" max="14594" width="36.28515625" style="1" customWidth="1"/>
    <col min="14595" max="14595" width="9.140625" style="1" customWidth="1"/>
    <col min="14596" max="14596" width="10" style="1" customWidth="1"/>
    <col min="14597" max="14597" width="14.85546875" style="1" customWidth="1"/>
    <col min="14598" max="14599" width="10" style="1" customWidth="1"/>
    <col min="14600" max="14600" width="14.42578125" style="1" customWidth="1"/>
    <col min="14601" max="14601" width="10" style="1" customWidth="1"/>
    <col min="14602" max="14602" width="71.140625" style="1" customWidth="1"/>
    <col min="14603" max="14603" width="15.140625" style="1" customWidth="1"/>
    <col min="14604" max="14842" width="9.140625" style="1" customWidth="1"/>
    <col min="14843" max="14843" width="1.5703125" style="1" customWidth="1"/>
    <col min="14844" max="14844" width="35" style="1" customWidth="1"/>
    <col min="14845" max="14848" width="13.28515625" style="1"/>
    <col min="14849" max="14849" width="1.5703125" style="1" customWidth="1"/>
    <col min="14850" max="14850" width="36.28515625" style="1" customWidth="1"/>
    <col min="14851" max="14851" width="9.140625" style="1" customWidth="1"/>
    <col min="14852" max="14852" width="10" style="1" customWidth="1"/>
    <col min="14853" max="14853" width="14.85546875" style="1" customWidth="1"/>
    <col min="14854" max="14855" width="10" style="1" customWidth="1"/>
    <col min="14856" max="14856" width="14.42578125" style="1" customWidth="1"/>
    <col min="14857" max="14857" width="10" style="1" customWidth="1"/>
    <col min="14858" max="14858" width="71.140625" style="1" customWidth="1"/>
    <col min="14859" max="14859" width="15.140625" style="1" customWidth="1"/>
    <col min="14860" max="15098" width="9.140625" style="1" customWidth="1"/>
    <col min="15099" max="15099" width="1.5703125" style="1" customWidth="1"/>
    <col min="15100" max="15100" width="35" style="1" customWidth="1"/>
    <col min="15101" max="15104" width="13.28515625" style="1"/>
    <col min="15105" max="15105" width="1.5703125" style="1" customWidth="1"/>
    <col min="15106" max="15106" width="36.28515625" style="1" customWidth="1"/>
    <col min="15107" max="15107" width="9.140625" style="1" customWidth="1"/>
    <col min="15108" max="15108" width="10" style="1" customWidth="1"/>
    <col min="15109" max="15109" width="14.85546875" style="1" customWidth="1"/>
    <col min="15110" max="15111" width="10" style="1" customWidth="1"/>
    <col min="15112" max="15112" width="14.42578125" style="1" customWidth="1"/>
    <col min="15113" max="15113" width="10" style="1" customWidth="1"/>
    <col min="15114" max="15114" width="71.140625" style="1" customWidth="1"/>
    <col min="15115" max="15115" width="15.140625" style="1" customWidth="1"/>
    <col min="15116" max="15354" width="9.140625" style="1" customWidth="1"/>
    <col min="15355" max="15355" width="1.5703125" style="1" customWidth="1"/>
    <col min="15356" max="15356" width="35" style="1" customWidth="1"/>
    <col min="15357" max="15360" width="13.28515625" style="1"/>
    <col min="15361" max="15361" width="1.5703125" style="1" customWidth="1"/>
    <col min="15362" max="15362" width="36.28515625" style="1" customWidth="1"/>
    <col min="15363" max="15363" width="9.140625" style="1" customWidth="1"/>
    <col min="15364" max="15364" width="10" style="1" customWidth="1"/>
    <col min="15365" max="15365" width="14.85546875" style="1" customWidth="1"/>
    <col min="15366" max="15367" width="10" style="1" customWidth="1"/>
    <col min="15368" max="15368" width="14.42578125" style="1" customWidth="1"/>
    <col min="15369" max="15369" width="10" style="1" customWidth="1"/>
    <col min="15370" max="15370" width="71.140625" style="1" customWidth="1"/>
    <col min="15371" max="15371" width="15.140625" style="1" customWidth="1"/>
    <col min="15372" max="15610" width="9.140625" style="1" customWidth="1"/>
    <col min="15611" max="15611" width="1.5703125" style="1" customWidth="1"/>
    <col min="15612" max="15612" width="35" style="1" customWidth="1"/>
    <col min="15613" max="15616" width="13.28515625" style="1"/>
    <col min="15617" max="15617" width="1.5703125" style="1" customWidth="1"/>
    <col min="15618" max="15618" width="36.28515625" style="1" customWidth="1"/>
    <col min="15619" max="15619" width="9.140625" style="1" customWidth="1"/>
    <col min="15620" max="15620" width="10" style="1" customWidth="1"/>
    <col min="15621" max="15621" width="14.85546875" style="1" customWidth="1"/>
    <col min="15622" max="15623" width="10" style="1" customWidth="1"/>
    <col min="15624" max="15624" width="14.42578125" style="1" customWidth="1"/>
    <col min="15625" max="15625" width="10" style="1" customWidth="1"/>
    <col min="15626" max="15626" width="71.140625" style="1" customWidth="1"/>
    <col min="15627" max="15627" width="15.140625" style="1" customWidth="1"/>
    <col min="15628" max="15866" width="9.140625" style="1" customWidth="1"/>
    <col min="15867" max="15867" width="1.5703125" style="1" customWidth="1"/>
    <col min="15868" max="15868" width="35" style="1" customWidth="1"/>
    <col min="15869" max="15872" width="13.28515625" style="1"/>
    <col min="15873" max="15873" width="1.5703125" style="1" customWidth="1"/>
    <col min="15874" max="15874" width="36.28515625" style="1" customWidth="1"/>
    <col min="15875" max="15875" width="9.140625" style="1" customWidth="1"/>
    <col min="15876" max="15876" width="10" style="1" customWidth="1"/>
    <col min="15877" max="15877" width="14.85546875" style="1" customWidth="1"/>
    <col min="15878" max="15879" width="10" style="1" customWidth="1"/>
    <col min="15880" max="15880" width="14.42578125" style="1" customWidth="1"/>
    <col min="15881" max="15881" width="10" style="1" customWidth="1"/>
    <col min="15882" max="15882" width="71.140625" style="1" customWidth="1"/>
    <col min="15883" max="15883" width="15.140625" style="1" customWidth="1"/>
    <col min="15884" max="16122" width="9.140625" style="1" customWidth="1"/>
    <col min="16123" max="16123" width="1.5703125" style="1" customWidth="1"/>
    <col min="16124" max="16124" width="35" style="1" customWidth="1"/>
    <col min="16125" max="16128" width="13.28515625" style="1"/>
    <col min="16129" max="16129" width="1.5703125" style="1" customWidth="1"/>
    <col min="16130" max="16130" width="36.28515625" style="1" customWidth="1"/>
    <col min="16131" max="16131" width="9.140625" style="1" customWidth="1"/>
    <col min="16132" max="16132" width="10" style="1" customWidth="1"/>
    <col min="16133" max="16133" width="14.85546875" style="1" customWidth="1"/>
    <col min="16134" max="16135" width="10" style="1" customWidth="1"/>
    <col min="16136" max="16136" width="14.42578125" style="1" customWidth="1"/>
    <col min="16137" max="16137" width="10" style="1" customWidth="1"/>
    <col min="16138" max="16138" width="71.140625" style="1" customWidth="1"/>
    <col min="16139" max="16139" width="15.140625" style="1" customWidth="1"/>
    <col min="16140" max="16378" width="9.140625" style="1" customWidth="1"/>
    <col min="16379" max="16379" width="1.5703125" style="1" customWidth="1"/>
    <col min="16380" max="16380" width="35" style="1" customWidth="1"/>
    <col min="16381" max="16384" width="13.28515625" style="1"/>
  </cols>
  <sheetData>
    <row r="1" spans="2:10" ht="21">
      <c r="B1" s="307" t="s">
        <v>428</v>
      </c>
      <c r="C1" s="307"/>
      <c r="D1" s="307"/>
      <c r="E1" s="307"/>
      <c r="F1" s="307"/>
      <c r="G1" s="307"/>
      <c r="H1" s="307"/>
      <c r="I1" s="307"/>
      <c r="J1" s="307"/>
    </row>
    <row r="2" spans="2:10">
      <c r="B2" s="2" t="s">
        <v>0</v>
      </c>
    </row>
    <row r="3" spans="2:10" ht="37.5">
      <c r="B3" s="2" t="s">
        <v>154</v>
      </c>
    </row>
    <row r="4" spans="2:10">
      <c r="B4" s="2"/>
      <c r="J4" s="3" t="s">
        <v>1</v>
      </c>
    </row>
    <row r="5" spans="2:10">
      <c r="B5" s="308" t="s">
        <v>2</v>
      </c>
      <c r="C5" s="310" t="s">
        <v>151</v>
      </c>
      <c r="D5" s="311"/>
      <c r="E5" s="312"/>
      <c r="F5" s="310" t="s">
        <v>429</v>
      </c>
      <c r="G5" s="311"/>
      <c r="H5" s="312"/>
      <c r="I5" s="4" t="s">
        <v>3</v>
      </c>
      <c r="J5" s="313" t="s">
        <v>4</v>
      </c>
    </row>
    <row r="6" spans="2:10" ht="19.5" customHeight="1">
      <c r="B6" s="309"/>
      <c r="C6" s="5" t="s">
        <v>5</v>
      </c>
      <c r="D6" s="5" t="s">
        <v>6</v>
      </c>
      <c r="E6" s="5" t="s">
        <v>7</v>
      </c>
      <c r="F6" s="5" t="s">
        <v>5</v>
      </c>
      <c r="G6" s="5" t="s">
        <v>6</v>
      </c>
      <c r="H6" s="5" t="s">
        <v>7</v>
      </c>
      <c r="I6" s="6" t="s">
        <v>8</v>
      </c>
      <c r="J6" s="314"/>
    </row>
    <row r="7" spans="2:10" ht="19.5" thickBot="1">
      <c r="B7" s="7" t="s">
        <v>9</v>
      </c>
      <c r="C7" s="8"/>
      <c r="D7" s="8"/>
      <c r="E7" s="9">
        <f>E50</f>
        <v>76.0077</v>
      </c>
      <c r="F7" s="10"/>
      <c r="G7" s="10"/>
      <c r="H7" s="9" t="s">
        <v>44</v>
      </c>
      <c r="I7" s="11">
        <f>I50</f>
        <v>0</v>
      </c>
      <c r="J7" s="12"/>
    </row>
    <row r="8" spans="2:10" ht="22.5" hidden="1" customHeight="1">
      <c r="B8" s="13" t="s">
        <v>10</v>
      </c>
      <c r="C8" s="14"/>
      <c r="D8" s="14"/>
      <c r="E8" s="15"/>
      <c r="F8" s="15"/>
      <c r="G8" s="15"/>
      <c r="H8" s="15"/>
      <c r="I8" s="16"/>
      <c r="J8" s="17"/>
    </row>
    <row r="9" spans="2:10" ht="22.5" hidden="1" customHeight="1">
      <c r="B9" s="13" t="s">
        <v>11</v>
      </c>
      <c r="C9" s="14"/>
      <c r="D9" s="14"/>
      <c r="E9" s="15"/>
      <c r="F9" s="15"/>
      <c r="G9" s="15"/>
      <c r="H9" s="15"/>
      <c r="I9" s="16"/>
      <c r="J9" s="17"/>
    </row>
    <row r="10" spans="2:10" ht="22.5" hidden="1" customHeight="1">
      <c r="B10" s="13" t="s">
        <v>12</v>
      </c>
      <c r="C10" s="14"/>
      <c r="D10" s="14"/>
      <c r="E10" s="15"/>
      <c r="F10" s="15"/>
      <c r="G10" s="15"/>
      <c r="H10" s="15"/>
      <c r="I10" s="16"/>
      <c r="J10" s="17"/>
    </row>
    <row r="11" spans="2:10" ht="22.5" hidden="1" customHeight="1">
      <c r="B11" s="13" t="s">
        <v>13</v>
      </c>
      <c r="C11" s="14"/>
      <c r="D11" s="14"/>
      <c r="E11" s="15"/>
      <c r="F11" s="15"/>
      <c r="G11" s="15"/>
      <c r="H11" s="15"/>
      <c r="I11" s="16"/>
      <c r="J11" s="17"/>
    </row>
    <row r="12" spans="2:10" ht="22.5" hidden="1" customHeight="1">
      <c r="B12" s="18" t="s">
        <v>14</v>
      </c>
      <c r="C12" s="14"/>
      <c r="D12" s="14"/>
      <c r="E12" s="15"/>
      <c r="F12" s="15"/>
      <c r="G12" s="15"/>
      <c r="H12" s="15"/>
      <c r="I12" s="16"/>
      <c r="J12" s="17"/>
    </row>
    <row r="13" spans="2:10" ht="22.5" hidden="1" customHeight="1">
      <c r="B13" s="18" t="s">
        <v>15</v>
      </c>
      <c r="C13" s="14"/>
      <c r="D13" s="14"/>
      <c r="E13" s="15"/>
      <c r="F13" s="15"/>
      <c r="G13" s="15"/>
      <c r="H13" s="15"/>
      <c r="I13" s="16"/>
      <c r="J13" s="17"/>
    </row>
    <row r="14" spans="2:10" ht="22.5" hidden="1" customHeight="1">
      <c r="B14" s="18" t="s">
        <v>16</v>
      </c>
      <c r="C14" s="14"/>
      <c r="D14" s="14"/>
      <c r="E14" s="15"/>
      <c r="F14" s="15"/>
      <c r="G14" s="15"/>
      <c r="H14" s="15"/>
      <c r="I14" s="16"/>
      <c r="J14" s="17"/>
    </row>
    <row r="15" spans="2:10" ht="22.5" hidden="1" customHeight="1">
      <c r="B15" s="18" t="s">
        <v>17</v>
      </c>
      <c r="C15" s="14"/>
      <c r="D15" s="14"/>
      <c r="E15" s="15"/>
      <c r="F15" s="15"/>
      <c r="G15" s="15"/>
      <c r="H15" s="15"/>
      <c r="I15" s="16"/>
      <c r="J15" s="17"/>
    </row>
    <row r="16" spans="2:10" ht="22.5" hidden="1" customHeight="1">
      <c r="B16" s="18" t="s">
        <v>18</v>
      </c>
      <c r="C16" s="14"/>
      <c r="D16" s="14"/>
      <c r="E16" s="15"/>
      <c r="F16" s="15"/>
      <c r="G16" s="15"/>
      <c r="H16" s="15"/>
      <c r="I16" s="16"/>
      <c r="J16" s="17"/>
    </row>
    <row r="17" spans="2:10" ht="22.5" hidden="1" customHeight="1">
      <c r="B17" s="13" t="s">
        <v>19</v>
      </c>
      <c r="C17" s="14"/>
      <c r="D17" s="14"/>
      <c r="E17" s="15"/>
      <c r="F17" s="15"/>
      <c r="G17" s="15"/>
      <c r="H17" s="15"/>
      <c r="I17" s="16"/>
      <c r="J17" s="17"/>
    </row>
    <row r="18" spans="2:10" ht="22.5" hidden="1" customHeight="1">
      <c r="B18" s="18" t="s">
        <v>14</v>
      </c>
      <c r="C18" s="14"/>
      <c r="D18" s="14"/>
      <c r="E18" s="15"/>
      <c r="F18" s="15"/>
      <c r="G18" s="15"/>
      <c r="H18" s="15"/>
      <c r="I18" s="16"/>
      <c r="J18" s="17"/>
    </row>
    <row r="19" spans="2:10" ht="22.5" hidden="1" customHeight="1">
      <c r="B19" s="18" t="s">
        <v>15</v>
      </c>
      <c r="C19" s="14"/>
      <c r="D19" s="14"/>
      <c r="E19" s="15"/>
      <c r="F19" s="15"/>
      <c r="G19" s="15"/>
      <c r="H19" s="15"/>
      <c r="I19" s="16"/>
      <c r="J19" s="17"/>
    </row>
    <row r="20" spans="2:10" ht="22.5" hidden="1" customHeight="1">
      <c r="B20" s="18" t="s">
        <v>16</v>
      </c>
      <c r="C20" s="14"/>
      <c r="D20" s="14"/>
      <c r="E20" s="15"/>
      <c r="F20" s="15"/>
      <c r="G20" s="15"/>
      <c r="H20" s="15"/>
      <c r="I20" s="16"/>
      <c r="J20" s="17"/>
    </row>
    <row r="21" spans="2:10" ht="22.5" hidden="1" customHeight="1">
      <c r="B21" s="18" t="s">
        <v>17</v>
      </c>
      <c r="C21" s="14"/>
      <c r="D21" s="14"/>
      <c r="E21" s="15"/>
      <c r="F21" s="15"/>
      <c r="G21" s="15"/>
      <c r="H21" s="15"/>
      <c r="I21" s="16"/>
      <c r="J21" s="17"/>
    </row>
    <row r="22" spans="2:10" ht="22.5" hidden="1" customHeight="1">
      <c r="B22" s="18" t="s">
        <v>18</v>
      </c>
      <c r="C22" s="14"/>
      <c r="D22" s="14"/>
      <c r="E22" s="15"/>
      <c r="F22" s="15"/>
      <c r="G22" s="15"/>
      <c r="H22" s="15"/>
      <c r="I22" s="16"/>
      <c r="J22" s="17"/>
    </row>
    <row r="23" spans="2:10" ht="22.5" hidden="1" customHeight="1">
      <c r="B23" s="19" t="s">
        <v>20</v>
      </c>
      <c r="C23" s="20"/>
      <c r="D23" s="20"/>
      <c r="E23" s="21"/>
      <c r="F23" s="21"/>
      <c r="G23" s="21"/>
      <c r="H23" s="21"/>
      <c r="I23" s="22"/>
      <c r="J23" s="23"/>
    </row>
    <row r="24" spans="2:10" ht="22.5" hidden="1" customHeight="1">
      <c r="B24" s="13" t="s">
        <v>21</v>
      </c>
      <c r="C24" s="14"/>
      <c r="D24" s="14"/>
      <c r="E24" s="15"/>
      <c r="F24" s="15"/>
      <c r="G24" s="15"/>
      <c r="H24" s="15"/>
      <c r="I24" s="16"/>
      <c r="J24" s="17"/>
    </row>
    <row r="25" spans="2:10" ht="22.5" hidden="1" customHeight="1">
      <c r="B25" s="13" t="s">
        <v>22</v>
      </c>
      <c r="C25" s="14"/>
      <c r="D25" s="14"/>
      <c r="E25" s="15"/>
      <c r="F25" s="15"/>
      <c r="G25" s="15"/>
      <c r="H25" s="15"/>
      <c r="I25" s="16"/>
      <c r="J25" s="17"/>
    </row>
    <row r="26" spans="2:10" ht="22.5" hidden="1" customHeight="1">
      <c r="B26" s="24" t="s">
        <v>23</v>
      </c>
      <c r="C26" s="25"/>
      <c r="D26" s="25"/>
      <c r="E26" s="26"/>
      <c r="F26" s="26"/>
      <c r="G26" s="26"/>
      <c r="H26" s="26"/>
      <c r="I26" s="27"/>
      <c r="J26" s="17"/>
    </row>
    <row r="27" spans="2:10" ht="22.5" hidden="1" customHeight="1">
      <c r="B27" s="24" t="s">
        <v>24</v>
      </c>
      <c r="C27" s="25"/>
      <c r="D27" s="25"/>
      <c r="E27" s="26"/>
      <c r="F27" s="26"/>
      <c r="G27" s="26"/>
      <c r="H27" s="26"/>
      <c r="I27" s="27"/>
      <c r="J27" s="17"/>
    </row>
    <row r="28" spans="2:10" ht="22.5" hidden="1" customHeight="1">
      <c r="B28" s="24" t="s">
        <v>25</v>
      </c>
      <c r="C28" s="25"/>
      <c r="D28" s="25"/>
      <c r="E28" s="26"/>
      <c r="F28" s="26"/>
      <c r="G28" s="26"/>
      <c r="H28" s="26"/>
      <c r="I28" s="27"/>
      <c r="J28" s="17"/>
    </row>
    <row r="29" spans="2:10" ht="22.5" hidden="1" customHeight="1">
      <c r="B29" s="28" t="s">
        <v>26</v>
      </c>
      <c r="C29" s="25"/>
      <c r="D29" s="25"/>
      <c r="E29" s="29"/>
      <c r="F29" s="26"/>
      <c r="G29" s="26"/>
      <c r="H29" s="29"/>
      <c r="I29" s="27"/>
      <c r="J29" s="17"/>
    </row>
    <row r="30" spans="2:10" ht="22.5" hidden="1" customHeight="1">
      <c r="B30" s="28" t="s">
        <v>27</v>
      </c>
      <c r="C30" s="25"/>
      <c r="D30" s="25"/>
      <c r="E30" s="29"/>
      <c r="F30" s="26"/>
      <c r="G30" s="26"/>
      <c r="H30" s="29"/>
      <c r="I30" s="27"/>
      <c r="J30" s="17"/>
    </row>
    <row r="31" spans="2:10" ht="22.5" hidden="1" customHeight="1">
      <c r="B31" s="28" t="s">
        <v>28</v>
      </c>
      <c r="C31" s="25"/>
      <c r="D31" s="25"/>
      <c r="E31" s="26"/>
      <c r="F31" s="26"/>
      <c r="G31" s="26"/>
      <c r="H31" s="26"/>
      <c r="I31" s="27"/>
      <c r="J31" s="17"/>
    </row>
    <row r="32" spans="2:10" ht="22.5" hidden="1" customHeight="1">
      <c r="B32" s="24" t="s">
        <v>29</v>
      </c>
      <c r="C32" s="25"/>
      <c r="D32" s="25"/>
      <c r="E32" s="26"/>
      <c r="F32" s="26"/>
      <c r="G32" s="26"/>
      <c r="H32" s="26"/>
      <c r="I32" s="27"/>
      <c r="J32" s="17"/>
    </row>
    <row r="33" spans="2:10" ht="22.5" hidden="1" customHeight="1">
      <c r="B33" s="24" t="s">
        <v>30</v>
      </c>
      <c r="C33" s="25"/>
      <c r="D33" s="25"/>
      <c r="E33" s="26"/>
      <c r="F33" s="26"/>
      <c r="G33" s="26"/>
      <c r="H33" s="26"/>
      <c r="I33" s="27"/>
      <c r="J33" s="17"/>
    </row>
    <row r="34" spans="2:10" ht="22.5" hidden="1" customHeight="1">
      <c r="B34" s="28" t="s">
        <v>26</v>
      </c>
      <c r="C34" s="25"/>
      <c r="D34" s="25"/>
      <c r="E34" s="29"/>
      <c r="F34" s="26"/>
      <c r="G34" s="26"/>
      <c r="H34" s="29"/>
      <c r="I34" s="27"/>
      <c r="J34" s="17"/>
    </row>
    <row r="35" spans="2:10" ht="22.5" hidden="1" customHeight="1">
      <c r="B35" s="28" t="s">
        <v>27</v>
      </c>
      <c r="C35" s="25"/>
      <c r="D35" s="25"/>
      <c r="E35" s="29"/>
      <c r="F35" s="26"/>
      <c r="G35" s="26"/>
      <c r="H35" s="29"/>
      <c r="I35" s="27"/>
      <c r="J35" s="17"/>
    </row>
    <row r="36" spans="2:10" ht="22.5" hidden="1" customHeight="1">
      <c r="B36" s="24" t="s">
        <v>31</v>
      </c>
      <c r="C36" s="25"/>
      <c r="D36" s="25"/>
      <c r="E36" s="26"/>
      <c r="F36" s="26"/>
      <c r="G36" s="26"/>
      <c r="H36" s="26"/>
      <c r="I36" s="27"/>
      <c r="J36" s="17"/>
    </row>
    <row r="37" spans="2:10" ht="22.5" hidden="1" customHeight="1">
      <c r="B37" s="28" t="s">
        <v>26</v>
      </c>
      <c r="C37" s="25"/>
      <c r="D37" s="25"/>
      <c r="E37" s="29"/>
      <c r="F37" s="26"/>
      <c r="G37" s="26"/>
      <c r="H37" s="29"/>
      <c r="I37" s="27"/>
      <c r="J37" s="17"/>
    </row>
    <row r="38" spans="2:10" ht="22.5" hidden="1" customHeight="1">
      <c r="B38" s="28" t="s">
        <v>27</v>
      </c>
      <c r="C38" s="25"/>
      <c r="D38" s="25"/>
      <c r="E38" s="29"/>
      <c r="F38" s="26"/>
      <c r="G38" s="26"/>
      <c r="H38" s="29"/>
      <c r="I38" s="27"/>
      <c r="J38" s="17"/>
    </row>
    <row r="39" spans="2:10" ht="22.5" hidden="1" customHeight="1">
      <c r="B39" s="24" t="s">
        <v>32</v>
      </c>
      <c r="C39" s="25"/>
      <c r="D39" s="25"/>
      <c r="E39" s="26"/>
      <c r="F39" s="26"/>
      <c r="G39" s="26"/>
      <c r="H39" s="26"/>
      <c r="I39" s="27"/>
      <c r="J39" s="17"/>
    </row>
    <row r="40" spans="2:10" ht="22.5" hidden="1" customHeight="1">
      <c r="B40" s="24" t="s">
        <v>33</v>
      </c>
      <c r="C40" s="25"/>
      <c r="D40" s="25"/>
      <c r="E40" s="26"/>
      <c r="F40" s="26"/>
      <c r="G40" s="26"/>
      <c r="H40" s="26"/>
      <c r="I40" s="27"/>
      <c r="J40" s="17"/>
    </row>
    <row r="41" spans="2:10" ht="44.25" hidden="1" customHeight="1">
      <c r="B41" s="24" t="s">
        <v>34</v>
      </c>
      <c r="C41" s="25"/>
      <c r="D41" s="25"/>
      <c r="E41" s="26"/>
      <c r="F41" s="26"/>
      <c r="G41" s="26"/>
      <c r="H41" s="26"/>
      <c r="I41" s="27"/>
      <c r="J41" s="17"/>
    </row>
    <row r="42" spans="2:10" ht="22.5" hidden="1" customHeight="1">
      <c r="B42" s="28" t="s">
        <v>35</v>
      </c>
      <c r="C42" s="25"/>
      <c r="D42" s="25"/>
      <c r="E42" s="26"/>
      <c r="F42" s="26"/>
      <c r="G42" s="26"/>
      <c r="H42" s="26"/>
      <c r="I42" s="27"/>
      <c r="J42" s="17"/>
    </row>
    <row r="43" spans="2:10" ht="22.5" hidden="1" customHeight="1">
      <c r="B43" s="28" t="s">
        <v>36</v>
      </c>
      <c r="C43" s="25"/>
      <c r="D43" s="25"/>
      <c r="E43" s="26"/>
      <c r="F43" s="26"/>
      <c r="G43" s="26"/>
      <c r="H43" s="26"/>
      <c r="I43" s="27"/>
      <c r="J43" s="17"/>
    </row>
    <row r="44" spans="2:10" ht="22.5" hidden="1" customHeight="1">
      <c r="B44" s="24" t="s">
        <v>37</v>
      </c>
      <c r="C44" s="25"/>
      <c r="D44" s="25"/>
      <c r="E44" s="26"/>
      <c r="F44" s="26"/>
      <c r="G44" s="26"/>
      <c r="H44" s="26"/>
      <c r="I44" s="27"/>
      <c r="J44" s="17"/>
    </row>
    <row r="45" spans="2:10" ht="22.5" hidden="1" customHeight="1">
      <c r="B45" s="28" t="s">
        <v>38</v>
      </c>
      <c r="C45" s="25"/>
      <c r="D45" s="25"/>
      <c r="E45" s="26"/>
      <c r="F45" s="26"/>
      <c r="G45" s="26"/>
      <c r="H45" s="26"/>
      <c r="I45" s="27"/>
      <c r="J45" s="17"/>
    </row>
    <row r="46" spans="2:10" ht="22.5" hidden="1" customHeight="1">
      <c r="B46" s="24" t="s">
        <v>39</v>
      </c>
      <c r="C46" s="25"/>
      <c r="D46" s="25"/>
      <c r="E46" s="26"/>
      <c r="F46" s="26"/>
      <c r="G46" s="26"/>
      <c r="H46" s="26"/>
      <c r="I46" s="27"/>
      <c r="J46" s="17"/>
    </row>
    <row r="47" spans="2:10" ht="44.25" hidden="1" customHeight="1">
      <c r="B47" s="24" t="s">
        <v>40</v>
      </c>
      <c r="C47" s="25"/>
      <c r="D47" s="25"/>
      <c r="E47" s="26"/>
      <c r="F47" s="26"/>
      <c r="G47" s="26"/>
      <c r="H47" s="26"/>
      <c r="I47" s="27"/>
      <c r="J47" s="17"/>
    </row>
    <row r="48" spans="2:10" ht="22.5" hidden="1" customHeight="1">
      <c r="B48" s="24" t="s">
        <v>41</v>
      </c>
      <c r="C48" s="25"/>
      <c r="D48" s="25"/>
      <c r="E48" s="26"/>
      <c r="F48" s="26"/>
      <c r="G48" s="26"/>
      <c r="H48" s="26"/>
      <c r="I48" s="27"/>
      <c r="J48" s="17"/>
    </row>
    <row r="49" spans="2:10" ht="44.25" hidden="1" customHeight="1">
      <c r="B49" s="30" t="s">
        <v>40</v>
      </c>
      <c r="C49" s="31"/>
      <c r="D49" s="31"/>
      <c r="E49" s="32"/>
      <c r="F49" s="32"/>
      <c r="G49" s="32"/>
      <c r="H49" s="32"/>
      <c r="I49" s="33"/>
      <c r="J49" s="34"/>
    </row>
    <row r="50" spans="2:10" s="35" customFormat="1" ht="19.5" thickTop="1">
      <c r="B50" s="36" t="s">
        <v>42</v>
      </c>
      <c r="C50" s="37"/>
      <c r="D50" s="37"/>
      <c r="E50" s="38">
        <f>E59+E143+E171</f>
        <v>76.0077</v>
      </c>
      <c r="F50" s="38"/>
      <c r="G50" s="38"/>
      <c r="H50" s="38">
        <f>H59+H143+H171</f>
        <v>76.0077</v>
      </c>
      <c r="I50" s="39">
        <f>SUM(H50-E50)*100/E50</f>
        <v>0</v>
      </c>
      <c r="J50" s="40"/>
    </row>
    <row r="51" spans="2:10" ht="24" customHeight="1">
      <c r="B51" s="13" t="s">
        <v>43</v>
      </c>
      <c r="C51" s="14"/>
      <c r="D51" s="14"/>
      <c r="E51" s="41"/>
      <c r="F51" s="14"/>
      <c r="G51" s="14"/>
      <c r="H51" s="42"/>
      <c r="I51" s="43"/>
      <c r="J51" s="17" t="s">
        <v>44</v>
      </c>
    </row>
    <row r="52" spans="2:10" ht="24" customHeight="1">
      <c r="B52" s="13" t="s">
        <v>45</v>
      </c>
      <c r="C52" s="14"/>
      <c r="D52" s="14"/>
      <c r="E52" s="15"/>
      <c r="F52" s="14"/>
      <c r="G52" s="14"/>
      <c r="H52" s="15"/>
      <c r="I52" s="16"/>
      <c r="J52" s="17"/>
    </row>
    <row r="53" spans="2:10" ht="24" customHeight="1">
      <c r="B53" s="13" t="s">
        <v>46</v>
      </c>
      <c r="C53" s="14"/>
      <c r="D53" s="14"/>
      <c r="E53" s="15"/>
      <c r="F53" s="14"/>
      <c r="G53" s="14"/>
      <c r="H53" s="15"/>
      <c r="I53" s="16"/>
      <c r="J53" s="17"/>
    </row>
    <row r="54" spans="2:10" ht="24" customHeight="1">
      <c r="B54" s="44" t="s">
        <v>47</v>
      </c>
      <c r="C54" s="45"/>
      <c r="D54" s="45"/>
      <c r="E54" s="46"/>
      <c r="F54" s="45"/>
      <c r="G54" s="45"/>
      <c r="H54" s="46"/>
      <c r="I54" s="47"/>
      <c r="J54" s="48"/>
    </row>
    <row r="55" spans="2:10" ht="24" customHeight="1">
      <c r="B55" s="13" t="s">
        <v>48</v>
      </c>
      <c r="C55" s="49"/>
      <c r="D55" s="50"/>
      <c r="E55" s="46"/>
      <c r="F55" s="49"/>
      <c r="G55" s="50"/>
      <c r="H55" s="46"/>
      <c r="I55" s="47"/>
      <c r="J55" s="17"/>
    </row>
    <row r="56" spans="2:10" ht="24" customHeight="1">
      <c r="B56" s="51" t="s">
        <v>49</v>
      </c>
      <c r="C56" s="50"/>
      <c r="D56" s="50"/>
      <c r="E56" s="46"/>
      <c r="F56" s="50"/>
      <c r="G56" s="50"/>
      <c r="H56" s="46"/>
      <c r="I56" s="47"/>
      <c r="J56" s="17"/>
    </row>
    <row r="57" spans="2:10" ht="24" customHeight="1">
      <c r="B57" s="13"/>
      <c r="C57" s="50"/>
      <c r="D57" s="50"/>
      <c r="E57" s="46"/>
      <c r="F57" s="50"/>
      <c r="G57" s="50"/>
      <c r="H57" s="46"/>
      <c r="I57" s="47"/>
      <c r="J57" s="17"/>
    </row>
    <row r="58" spans="2:10" ht="24" customHeight="1">
      <c r="B58" s="52"/>
      <c r="C58" s="45"/>
      <c r="D58" s="45"/>
      <c r="E58" s="53"/>
      <c r="F58" s="45"/>
      <c r="G58" s="45"/>
      <c r="H58" s="53"/>
      <c r="I58" s="54"/>
      <c r="J58" s="55"/>
    </row>
    <row r="59" spans="2:10">
      <c r="B59" s="56" t="s">
        <v>50</v>
      </c>
      <c r="C59" s="57"/>
      <c r="D59" s="57"/>
      <c r="E59" s="58">
        <f>E60</f>
        <v>8.5540000000000003</v>
      </c>
      <c r="F59" s="58"/>
      <c r="G59" s="58"/>
      <c r="H59" s="58">
        <f>H60</f>
        <v>8.5540000000000003</v>
      </c>
      <c r="I59" s="59">
        <f t="shared" ref="I59:I66" si="0">SUM(H59-E59)*100/E59</f>
        <v>0</v>
      </c>
      <c r="J59" s="17"/>
    </row>
    <row r="60" spans="2:10">
      <c r="B60" s="24" t="s">
        <v>51</v>
      </c>
      <c r="C60" s="25"/>
      <c r="D60" s="25"/>
      <c r="E60" s="26">
        <f>E64+E135</f>
        <v>8.5540000000000003</v>
      </c>
      <c r="F60" s="26"/>
      <c r="G60" s="26"/>
      <c r="H60" s="26">
        <f>H64+H135</f>
        <v>8.5540000000000003</v>
      </c>
      <c r="I60" s="59">
        <f t="shared" si="0"/>
        <v>0</v>
      </c>
      <c r="J60" s="17"/>
    </row>
    <row r="61" spans="2:10" ht="21.75" hidden="1" customHeight="1">
      <c r="B61" s="24" t="s">
        <v>52</v>
      </c>
      <c r="C61" s="25"/>
      <c r="D61" s="25"/>
      <c r="E61" s="26"/>
      <c r="F61" s="26"/>
      <c r="G61" s="26"/>
      <c r="H61" s="26"/>
      <c r="I61" s="59" t="e">
        <f t="shared" si="0"/>
        <v>#DIV/0!</v>
      </c>
      <c r="J61" s="17"/>
    </row>
    <row r="62" spans="2:10" ht="21.75" hidden="1" customHeight="1">
      <c r="B62" s="28" t="s">
        <v>35</v>
      </c>
      <c r="C62" s="25"/>
      <c r="D62" s="25"/>
      <c r="E62" s="26"/>
      <c r="F62" s="26"/>
      <c r="G62" s="26"/>
      <c r="H62" s="26"/>
      <c r="I62" s="59" t="e">
        <f t="shared" si="0"/>
        <v>#DIV/0!</v>
      </c>
      <c r="J62" s="17"/>
    </row>
    <row r="63" spans="2:10" ht="21.75" hidden="1" customHeight="1">
      <c r="B63" s="28" t="s">
        <v>36</v>
      </c>
      <c r="C63" s="25"/>
      <c r="D63" s="25"/>
      <c r="E63" s="26"/>
      <c r="F63" s="26"/>
      <c r="G63" s="26"/>
      <c r="H63" s="26"/>
      <c r="I63" s="59" t="e">
        <f t="shared" si="0"/>
        <v>#DIV/0!</v>
      </c>
      <c r="J63" s="17"/>
    </row>
    <row r="64" spans="2:10">
      <c r="B64" s="24" t="s">
        <v>53</v>
      </c>
      <c r="C64" s="25"/>
      <c r="D64" s="25"/>
      <c r="E64" s="26">
        <f>E65</f>
        <v>7.3595000000000006</v>
      </c>
      <c r="F64" s="26"/>
      <c r="G64" s="26"/>
      <c r="H64" s="26">
        <f>H65</f>
        <v>7.3595000000000006</v>
      </c>
      <c r="I64" s="59">
        <f t="shared" si="0"/>
        <v>0</v>
      </c>
      <c r="J64" s="60"/>
    </row>
    <row r="65" spans="2:10">
      <c r="B65" s="24" t="s">
        <v>54</v>
      </c>
      <c r="C65" s="25"/>
      <c r="D65" s="25"/>
      <c r="E65" s="26">
        <f>E66+E113+E119</f>
        <v>7.3595000000000006</v>
      </c>
      <c r="F65" s="26"/>
      <c r="G65" s="26"/>
      <c r="H65" s="26">
        <f>H66+H113+H119</f>
        <v>7.3595000000000006</v>
      </c>
      <c r="I65" s="59">
        <f t="shared" si="0"/>
        <v>0</v>
      </c>
      <c r="J65" s="60"/>
    </row>
    <row r="66" spans="2:10" ht="22.5" customHeight="1">
      <c r="B66" s="28" t="s">
        <v>55</v>
      </c>
      <c r="C66" s="14" t="s">
        <v>56</v>
      </c>
      <c r="D66" s="61">
        <v>11</v>
      </c>
      <c r="E66" s="26">
        <f>1498300/1000000</f>
        <v>1.4983</v>
      </c>
      <c r="F66" s="14" t="s">
        <v>56</v>
      </c>
      <c r="G66" s="61">
        <v>10</v>
      </c>
      <c r="H66" s="26">
        <f>1498300/1000000</f>
        <v>1.4983</v>
      </c>
      <c r="I66" s="59">
        <f t="shared" si="0"/>
        <v>0</v>
      </c>
      <c r="J66" s="90" t="s">
        <v>432</v>
      </c>
    </row>
    <row r="67" spans="2:10" ht="22.5" customHeight="1">
      <c r="B67" s="28"/>
      <c r="C67" s="14"/>
      <c r="D67" s="61"/>
      <c r="E67" s="26"/>
      <c r="F67" s="14"/>
      <c r="G67" s="62"/>
      <c r="H67" s="25"/>
      <c r="I67" s="59"/>
      <c r="J67" s="90" t="s">
        <v>57</v>
      </c>
    </row>
    <row r="68" spans="2:10" ht="22.5" customHeight="1">
      <c r="B68" s="28"/>
      <c r="C68" s="14"/>
      <c r="D68" s="61"/>
      <c r="E68" s="26"/>
      <c r="F68" s="14"/>
      <c r="G68" s="62"/>
      <c r="H68" s="25"/>
      <c r="I68" s="59"/>
      <c r="J68" s="90" t="s">
        <v>58</v>
      </c>
    </row>
    <row r="69" spans="2:10" ht="22.5" customHeight="1">
      <c r="B69" s="28"/>
      <c r="C69" s="14"/>
      <c r="D69" s="61"/>
      <c r="E69" s="26"/>
      <c r="F69" s="14"/>
      <c r="G69" s="62"/>
      <c r="H69" s="25"/>
      <c r="I69" s="59"/>
      <c r="J69" s="91" t="s">
        <v>59</v>
      </c>
    </row>
    <row r="70" spans="2:10" ht="22.5" customHeight="1">
      <c r="B70" s="28"/>
      <c r="C70" s="14"/>
      <c r="D70" s="61"/>
      <c r="E70" s="26"/>
      <c r="F70" s="14"/>
      <c r="G70" s="62"/>
      <c r="H70" s="25"/>
      <c r="I70" s="59"/>
      <c r="J70" s="91" t="s">
        <v>60</v>
      </c>
    </row>
    <row r="71" spans="2:10" ht="22.5" customHeight="1">
      <c r="B71" s="28"/>
      <c r="C71" s="14"/>
      <c r="D71" s="61"/>
      <c r="E71" s="26"/>
      <c r="F71" s="14"/>
      <c r="G71" s="62"/>
      <c r="H71" s="25"/>
      <c r="I71" s="59"/>
      <c r="J71" s="281" t="s">
        <v>61</v>
      </c>
    </row>
    <row r="72" spans="2:10" ht="22.5" customHeight="1">
      <c r="B72" s="28"/>
      <c r="C72" s="14"/>
      <c r="D72" s="61"/>
      <c r="E72" s="26"/>
      <c r="F72" s="14"/>
      <c r="G72" s="62"/>
      <c r="H72" s="25"/>
      <c r="I72" s="59"/>
      <c r="J72" s="91" t="s">
        <v>62</v>
      </c>
    </row>
    <row r="73" spans="2:10" ht="22.5" customHeight="1">
      <c r="B73" s="28"/>
      <c r="C73" s="14"/>
      <c r="D73" s="61"/>
      <c r="E73" s="26"/>
      <c r="F73" s="14"/>
      <c r="G73" s="62"/>
      <c r="H73" s="25"/>
      <c r="I73" s="59"/>
      <c r="J73" s="91" t="s">
        <v>63</v>
      </c>
    </row>
    <row r="74" spans="2:10" ht="22.5" customHeight="1">
      <c r="B74" s="28"/>
      <c r="C74" s="14"/>
      <c r="D74" s="61"/>
      <c r="E74" s="26"/>
      <c r="F74" s="14"/>
      <c r="G74" s="62"/>
      <c r="H74" s="25"/>
      <c r="I74" s="59"/>
      <c r="J74" s="91" t="s">
        <v>64</v>
      </c>
    </row>
    <row r="75" spans="2:10" ht="22.5" customHeight="1">
      <c r="B75" s="28"/>
      <c r="C75" s="14"/>
      <c r="D75" s="61"/>
      <c r="E75" s="26"/>
      <c r="F75" s="14"/>
      <c r="G75" s="62"/>
      <c r="H75" s="25"/>
      <c r="I75" s="59"/>
      <c r="J75" s="91" t="s">
        <v>65</v>
      </c>
    </row>
    <row r="76" spans="2:10" ht="22.5" customHeight="1">
      <c r="B76" s="28"/>
      <c r="C76" s="14"/>
      <c r="D76" s="61"/>
      <c r="E76" s="26"/>
      <c r="F76" s="14"/>
      <c r="G76" s="62"/>
      <c r="H76" s="25"/>
      <c r="I76" s="59"/>
      <c r="J76" s="91" t="s">
        <v>66</v>
      </c>
    </row>
    <row r="77" spans="2:10" ht="22.5" customHeight="1">
      <c r="B77" s="28"/>
      <c r="C77" s="14"/>
      <c r="D77" s="61"/>
      <c r="E77" s="26"/>
      <c r="F77" s="14"/>
      <c r="G77" s="62"/>
      <c r="H77" s="285"/>
      <c r="I77" s="59"/>
      <c r="J77" s="287" t="s">
        <v>67</v>
      </c>
    </row>
    <row r="78" spans="2:10" ht="22.5" customHeight="1">
      <c r="B78" s="28"/>
      <c r="C78" s="14"/>
      <c r="D78" s="61"/>
      <c r="E78" s="26"/>
      <c r="F78" s="14"/>
      <c r="G78" s="62"/>
      <c r="H78" s="25"/>
      <c r="I78" s="59"/>
      <c r="J78" s="282" t="s">
        <v>433</v>
      </c>
    </row>
    <row r="79" spans="2:10" ht="22.5" customHeight="1">
      <c r="B79" s="28"/>
      <c r="C79" s="14"/>
      <c r="D79" s="61"/>
      <c r="E79" s="26"/>
      <c r="F79" s="14"/>
      <c r="G79" s="62"/>
      <c r="H79" s="25"/>
      <c r="I79" s="59"/>
      <c r="J79" s="91" t="s">
        <v>68</v>
      </c>
    </row>
    <row r="80" spans="2:10" ht="22.5" customHeight="1">
      <c r="B80" s="28"/>
      <c r="C80" s="14"/>
      <c r="D80" s="61"/>
      <c r="E80" s="26"/>
      <c r="F80" s="14"/>
      <c r="G80" s="62"/>
      <c r="H80" s="25"/>
      <c r="I80" s="59"/>
      <c r="J80" s="91" t="s">
        <v>69</v>
      </c>
    </row>
    <row r="81" spans="2:10" ht="22.5" customHeight="1">
      <c r="B81" s="28"/>
      <c r="C81" s="14"/>
      <c r="D81" s="61"/>
      <c r="E81" s="26"/>
      <c r="F81" s="14"/>
      <c r="G81" s="62"/>
      <c r="H81" s="25"/>
      <c r="I81" s="59"/>
      <c r="J81" s="91" t="s">
        <v>70</v>
      </c>
    </row>
    <row r="82" spans="2:10" ht="22.5" customHeight="1">
      <c r="B82" s="28"/>
      <c r="C82" s="14"/>
      <c r="D82" s="61"/>
      <c r="E82" s="26"/>
      <c r="F82" s="14"/>
      <c r="G82" s="62"/>
      <c r="H82" s="25"/>
      <c r="I82" s="59"/>
      <c r="J82" s="91" t="s">
        <v>71</v>
      </c>
    </row>
    <row r="83" spans="2:10" ht="22.5" customHeight="1">
      <c r="B83" s="28"/>
      <c r="C83" s="14"/>
      <c r="D83" s="61"/>
      <c r="E83" s="26"/>
      <c r="F83" s="14"/>
      <c r="G83" s="62"/>
      <c r="H83" s="25"/>
      <c r="I83" s="59"/>
      <c r="J83" s="91" t="s">
        <v>72</v>
      </c>
    </row>
    <row r="84" spans="2:10" ht="22.5" customHeight="1">
      <c r="B84" s="28"/>
      <c r="C84" s="14"/>
      <c r="D84" s="61"/>
      <c r="E84" s="26"/>
      <c r="F84" s="14"/>
      <c r="G84" s="62"/>
      <c r="H84" s="25"/>
      <c r="I84" s="59"/>
      <c r="J84" s="91" t="s">
        <v>73</v>
      </c>
    </row>
    <row r="85" spans="2:10" ht="22.5" customHeight="1">
      <c r="B85" s="28"/>
      <c r="C85" s="14"/>
      <c r="D85" s="61"/>
      <c r="E85" s="26"/>
      <c r="F85" s="14"/>
      <c r="G85" s="62"/>
      <c r="H85" s="25"/>
      <c r="I85" s="59"/>
      <c r="J85" s="283" t="s">
        <v>434</v>
      </c>
    </row>
    <row r="86" spans="2:10" ht="22.5" customHeight="1">
      <c r="B86" s="28"/>
      <c r="C86" s="14"/>
      <c r="D86" s="61"/>
      <c r="E86" s="26"/>
      <c r="F86" s="14"/>
      <c r="G86" s="62"/>
      <c r="H86" s="25"/>
      <c r="I86" s="59"/>
      <c r="J86" s="91" t="s">
        <v>74</v>
      </c>
    </row>
    <row r="87" spans="2:10" ht="22.5" customHeight="1">
      <c r="B87" s="28"/>
      <c r="C87" s="14"/>
      <c r="D87" s="61"/>
      <c r="E87" s="26"/>
      <c r="F87" s="14"/>
      <c r="G87" s="62"/>
      <c r="H87" s="25"/>
      <c r="I87" s="59"/>
      <c r="J87" s="283" t="s">
        <v>435</v>
      </c>
    </row>
    <row r="88" spans="2:10" ht="22.5" customHeight="1">
      <c r="B88" s="28"/>
      <c r="C88" s="14"/>
      <c r="D88" s="61"/>
      <c r="E88" s="26"/>
      <c r="F88" s="14"/>
      <c r="G88" s="62"/>
      <c r="H88" s="25"/>
      <c r="I88" s="59"/>
      <c r="J88" s="91" t="s">
        <v>75</v>
      </c>
    </row>
    <row r="89" spans="2:10" ht="22.5" customHeight="1">
      <c r="B89" s="28"/>
      <c r="C89" s="14"/>
      <c r="D89" s="61"/>
      <c r="E89" s="26"/>
      <c r="F89" s="14"/>
      <c r="G89" s="62"/>
      <c r="H89" s="25"/>
      <c r="I89" s="59"/>
      <c r="J89" s="91" t="s">
        <v>76</v>
      </c>
    </row>
    <row r="90" spans="2:10" ht="22.5" customHeight="1">
      <c r="B90" s="28"/>
      <c r="C90" s="14"/>
      <c r="D90" s="61"/>
      <c r="E90" s="26"/>
      <c r="F90" s="14"/>
      <c r="G90" s="62"/>
      <c r="H90" s="25"/>
      <c r="I90" s="59"/>
      <c r="J90" s="283" t="s">
        <v>436</v>
      </c>
    </row>
    <row r="91" spans="2:10" ht="22.5" customHeight="1">
      <c r="B91" s="28"/>
      <c r="C91" s="14"/>
      <c r="D91" s="61"/>
      <c r="E91" s="26"/>
      <c r="F91" s="14"/>
      <c r="G91" s="62"/>
      <c r="H91" s="25"/>
      <c r="I91" s="59"/>
      <c r="J91" s="91" t="s">
        <v>77</v>
      </c>
    </row>
    <row r="92" spans="2:10" ht="22.5" customHeight="1">
      <c r="B92" s="28"/>
      <c r="C92" s="14"/>
      <c r="D92" s="61"/>
      <c r="E92" s="26"/>
      <c r="F92" s="14"/>
      <c r="G92" s="62"/>
      <c r="H92" s="25"/>
      <c r="I92" s="59"/>
      <c r="J92" s="91" t="s">
        <v>78</v>
      </c>
    </row>
    <row r="93" spans="2:10" ht="22.5" customHeight="1">
      <c r="B93" s="28"/>
      <c r="C93" s="14"/>
      <c r="D93" s="61"/>
      <c r="E93" s="26"/>
      <c r="F93" s="14"/>
      <c r="G93" s="62"/>
      <c r="H93" s="25"/>
      <c r="I93" s="59"/>
      <c r="J93" s="91" t="s">
        <v>79</v>
      </c>
    </row>
    <row r="94" spans="2:10" ht="22.5" customHeight="1">
      <c r="B94" s="28"/>
      <c r="C94" s="14"/>
      <c r="D94" s="61"/>
      <c r="E94" s="26"/>
      <c r="F94" s="14"/>
      <c r="G94" s="62"/>
      <c r="H94" s="25"/>
      <c r="I94" s="59"/>
      <c r="J94" s="91" t="s">
        <v>80</v>
      </c>
    </row>
    <row r="95" spans="2:10" ht="22.5" customHeight="1">
      <c r="B95" s="28"/>
      <c r="C95" s="14"/>
      <c r="D95" s="61"/>
      <c r="E95" s="26"/>
      <c r="F95" s="14"/>
      <c r="G95" s="62"/>
      <c r="H95" s="25"/>
      <c r="I95" s="59"/>
      <c r="J95" s="91" t="s">
        <v>81</v>
      </c>
    </row>
    <row r="96" spans="2:10" ht="22.5" customHeight="1">
      <c r="B96" s="28"/>
      <c r="C96" s="14"/>
      <c r="D96" s="61"/>
      <c r="E96" s="26"/>
      <c r="F96" s="14"/>
      <c r="G96" s="62"/>
      <c r="H96" s="25"/>
      <c r="I96" s="59"/>
      <c r="J96" s="91" t="s">
        <v>82</v>
      </c>
    </row>
    <row r="97" spans="2:10" ht="22.5" customHeight="1">
      <c r="B97" s="28"/>
      <c r="C97" s="14"/>
      <c r="D97" s="61"/>
      <c r="E97" s="26"/>
      <c r="F97" s="14"/>
      <c r="G97" s="62"/>
      <c r="H97" s="25"/>
      <c r="I97" s="59"/>
      <c r="J97" s="91" t="s">
        <v>83</v>
      </c>
    </row>
    <row r="98" spans="2:10" ht="22.5" customHeight="1">
      <c r="B98" s="28"/>
      <c r="C98" s="14"/>
      <c r="D98" s="61"/>
      <c r="E98" s="26"/>
      <c r="F98" s="14"/>
      <c r="G98" s="62"/>
      <c r="H98" s="25"/>
      <c r="I98" s="59"/>
      <c r="J98" s="91" t="s">
        <v>84</v>
      </c>
    </row>
    <row r="99" spans="2:10" ht="22.5" customHeight="1">
      <c r="B99" s="28"/>
      <c r="C99" s="14"/>
      <c r="D99" s="61"/>
      <c r="E99" s="26"/>
      <c r="F99" s="14"/>
      <c r="G99" s="62"/>
      <c r="H99" s="25"/>
      <c r="I99" s="59"/>
      <c r="J99" s="91" t="s">
        <v>85</v>
      </c>
    </row>
    <row r="100" spans="2:10" ht="22.5" customHeight="1">
      <c r="B100" s="28"/>
      <c r="C100" s="14"/>
      <c r="D100" s="61"/>
      <c r="E100" s="26"/>
      <c r="F100" s="14"/>
      <c r="G100" s="62"/>
      <c r="H100" s="25"/>
      <c r="I100" s="59"/>
      <c r="J100" s="91" t="s">
        <v>86</v>
      </c>
    </row>
    <row r="101" spans="2:10" ht="22.5" customHeight="1">
      <c r="B101" s="28"/>
      <c r="C101" s="14"/>
      <c r="D101" s="61"/>
      <c r="E101" s="26"/>
      <c r="F101" s="14"/>
      <c r="G101" s="62"/>
      <c r="H101" s="25"/>
      <c r="I101" s="59"/>
      <c r="J101" s="91" t="s">
        <v>87</v>
      </c>
    </row>
    <row r="102" spans="2:10" ht="22.5" customHeight="1">
      <c r="B102" s="28"/>
      <c r="C102" s="14"/>
      <c r="D102" s="61"/>
      <c r="E102" s="26"/>
      <c r="F102" s="14"/>
      <c r="G102" s="62"/>
      <c r="H102" s="25"/>
      <c r="I102" s="59"/>
      <c r="J102" s="91" t="s">
        <v>88</v>
      </c>
    </row>
    <row r="103" spans="2:10" ht="22.5" customHeight="1">
      <c r="B103" s="28"/>
      <c r="C103" s="14"/>
      <c r="D103" s="61"/>
      <c r="E103" s="26"/>
      <c r="F103" s="14"/>
      <c r="G103" s="62"/>
      <c r="H103" s="25"/>
      <c r="I103" s="59"/>
      <c r="J103" s="91" t="s">
        <v>89</v>
      </c>
    </row>
    <row r="104" spans="2:10" ht="22.5" customHeight="1">
      <c r="B104" s="28"/>
      <c r="C104" s="14"/>
      <c r="D104" s="61"/>
      <c r="E104" s="26"/>
      <c r="F104" s="14"/>
      <c r="G104" s="62"/>
      <c r="H104" s="25"/>
      <c r="I104" s="59"/>
      <c r="J104" s="91" t="s">
        <v>90</v>
      </c>
    </row>
    <row r="105" spans="2:10" ht="22.5" customHeight="1">
      <c r="B105" s="28"/>
      <c r="C105" s="14"/>
      <c r="D105" s="61"/>
      <c r="E105" s="26"/>
      <c r="F105" s="14"/>
      <c r="G105" s="62"/>
      <c r="H105" s="25"/>
      <c r="I105" s="59"/>
      <c r="J105" s="91" t="s">
        <v>91</v>
      </c>
    </row>
    <row r="106" spans="2:10" ht="22.5" customHeight="1">
      <c r="B106" s="28"/>
      <c r="C106" s="14"/>
      <c r="D106" s="61"/>
      <c r="E106" s="26"/>
      <c r="F106" s="14"/>
      <c r="G106" s="62"/>
      <c r="H106" s="25"/>
      <c r="I106" s="59"/>
      <c r="J106" s="91" t="s">
        <v>92</v>
      </c>
    </row>
    <row r="107" spans="2:10" ht="22.5" customHeight="1">
      <c r="B107" s="28"/>
      <c r="C107" s="14"/>
      <c r="D107" s="61"/>
      <c r="E107" s="26"/>
      <c r="F107" s="14"/>
      <c r="G107" s="62"/>
      <c r="H107" s="25"/>
      <c r="I107" s="59"/>
      <c r="J107" s="91" t="s">
        <v>93</v>
      </c>
    </row>
    <row r="108" spans="2:10" ht="22.5" customHeight="1">
      <c r="B108" s="28"/>
      <c r="C108" s="14"/>
      <c r="D108" s="61"/>
      <c r="E108" s="26"/>
      <c r="F108" s="14"/>
      <c r="G108" s="62"/>
      <c r="H108" s="25"/>
      <c r="I108" s="59"/>
      <c r="J108" s="91" t="s">
        <v>94</v>
      </c>
    </row>
    <row r="109" spans="2:10" ht="22.5" customHeight="1">
      <c r="B109" s="28"/>
      <c r="C109" s="14"/>
      <c r="D109" s="61"/>
      <c r="E109" s="26"/>
      <c r="F109" s="14"/>
      <c r="G109" s="62"/>
      <c r="H109" s="25"/>
      <c r="I109" s="59"/>
      <c r="J109" s="91" t="s">
        <v>95</v>
      </c>
    </row>
    <row r="110" spans="2:10" ht="22.5" customHeight="1">
      <c r="B110" s="28"/>
      <c r="C110" s="14"/>
      <c r="D110" s="61"/>
      <c r="E110" s="26"/>
      <c r="F110" s="14"/>
      <c r="G110" s="62"/>
      <c r="H110" s="25"/>
      <c r="I110" s="59"/>
      <c r="J110" s="91" t="s">
        <v>96</v>
      </c>
    </row>
    <row r="111" spans="2:10" ht="22.5" customHeight="1">
      <c r="B111" s="63"/>
      <c r="C111" s="64"/>
      <c r="D111" s="65"/>
      <c r="E111" s="32"/>
      <c r="F111" s="64"/>
      <c r="G111" s="66"/>
      <c r="H111" s="31"/>
      <c r="I111" s="67"/>
      <c r="J111" s="69" t="s">
        <v>97</v>
      </c>
    </row>
    <row r="112" spans="2:10" ht="22.5" customHeight="1">
      <c r="B112" s="28"/>
      <c r="C112" s="14"/>
      <c r="D112" s="61"/>
      <c r="E112" s="26"/>
      <c r="F112" s="14"/>
      <c r="G112" s="62"/>
      <c r="H112" s="25"/>
      <c r="I112" s="59"/>
      <c r="J112" s="25"/>
    </row>
    <row r="113" spans="2:10" ht="21.75" customHeight="1">
      <c r="B113" s="68" t="s">
        <v>98</v>
      </c>
      <c r="C113" s="25"/>
      <c r="D113" s="25"/>
      <c r="E113" s="26">
        <f>1592700/1000000</f>
        <v>1.5927</v>
      </c>
      <c r="F113" s="26"/>
      <c r="G113" s="26"/>
      <c r="H113" s="26">
        <f>1592700/1000000</f>
        <v>1.5927</v>
      </c>
      <c r="I113" s="59">
        <f>SUM(H113-E113)*100/E113</f>
        <v>0</v>
      </c>
      <c r="J113" s="91" t="s">
        <v>99</v>
      </c>
    </row>
    <row r="114" spans="2:10" ht="21.75" customHeight="1">
      <c r="B114" s="28"/>
      <c r="C114" s="25"/>
      <c r="D114" s="25"/>
      <c r="E114" s="26"/>
      <c r="F114" s="26"/>
      <c r="G114" s="26"/>
      <c r="H114" s="26"/>
      <c r="I114" s="59"/>
      <c r="J114" s="91" t="s">
        <v>100</v>
      </c>
    </row>
    <row r="115" spans="2:10" ht="21.75" customHeight="1">
      <c r="B115" s="28"/>
      <c r="C115" s="25"/>
      <c r="D115" s="25"/>
      <c r="E115" s="26"/>
      <c r="F115" s="26"/>
      <c r="G115" s="26"/>
      <c r="H115" s="26"/>
      <c r="I115" s="59"/>
      <c r="J115" s="91" t="s">
        <v>101</v>
      </c>
    </row>
    <row r="116" spans="2:10" ht="21.75" customHeight="1">
      <c r="B116" s="28"/>
      <c r="C116" s="25"/>
      <c r="D116" s="25"/>
      <c r="E116" s="26"/>
      <c r="F116" s="26"/>
      <c r="G116" s="26"/>
      <c r="H116" s="26"/>
      <c r="I116" s="59"/>
      <c r="J116" s="91" t="s">
        <v>102</v>
      </c>
    </row>
    <row r="117" spans="2:10" ht="21.75" customHeight="1">
      <c r="B117" s="28"/>
      <c r="C117" s="25"/>
      <c r="D117" s="25"/>
      <c r="E117" s="26"/>
      <c r="F117" s="26"/>
      <c r="G117" s="26"/>
      <c r="H117" s="26"/>
      <c r="I117" s="59"/>
      <c r="J117" s="91" t="s">
        <v>103</v>
      </c>
    </row>
    <row r="118" spans="2:10" ht="21.75" customHeight="1">
      <c r="B118" s="63"/>
      <c r="C118" s="31"/>
      <c r="D118" s="31"/>
      <c r="E118" s="32"/>
      <c r="F118" s="32"/>
      <c r="G118" s="32"/>
      <c r="H118" s="32"/>
      <c r="I118" s="67"/>
      <c r="J118" s="69"/>
    </row>
    <row r="119" spans="2:10" ht="22.5" customHeight="1">
      <c r="B119" s="68" t="s">
        <v>104</v>
      </c>
      <c r="C119" s="25"/>
      <c r="D119" s="25"/>
      <c r="E119" s="26">
        <f>4268500/1000000</f>
        <v>4.2685000000000004</v>
      </c>
      <c r="F119" s="25"/>
      <c r="G119" s="25"/>
      <c r="H119" s="26">
        <f>4268500/1000000</f>
        <v>4.2685000000000004</v>
      </c>
      <c r="I119" s="59">
        <f>SUM(H119-E119)*100/E119</f>
        <v>0</v>
      </c>
      <c r="J119" s="90" t="s">
        <v>105</v>
      </c>
    </row>
    <row r="120" spans="2:10" ht="46.5" hidden="1" customHeight="1">
      <c r="B120" s="24" t="s">
        <v>106</v>
      </c>
      <c r="C120" s="25"/>
      <c r="D120" s="25"/>
      <c r="E120" s="26"/>
      <c r="F120" s="25"/>
      <c r="G120" s="25"/>
      <c r="H120" s="26"/>
      <c r="I120" s="27"/>
      <c r="J120" s="17"/>
    </row>
    <row r="121" spans="2:10" ht="21.75" hidden="1" customHeight="1">
      <c r="B121" s="28" t="s">
        <v>26</v>
      </c>
      <c r="C121" s="25"/>
      <c r="D121" s="25"/>
      <c r="E121" s="29"/>
      <c r="F121" s="25"/>
      <c r="G121" s="25"/>
      <c r="H121" s="29"/>
      <c r="I121" s="27"/>
      <c r="J121" s="17"/>
    </row>
    <row r="122" spans="2:10" ht="21.75" hidden="1" customHeight="1">
      <c r="B122" s="28" t="s">
        <v>27</v>
      </c>
      <c r="C122" s="25"/>
      <c r="D122" s="25"/>
      <c r="E122" s="29"/>
      <c r="F122" s="25"/>
      <c r="G122" s="25"/>
      <c r="H122" s="29"/>
      <c r="I122" s="27"/>
      <c r="J122" s="17"/>
    </row>
    <row r="123" spans="2:10" ht="21.75" hidden="1" customHeight="1">
      <c r="B123" s="24" t="s">
        <v>107</v>
      </c>
      <c r="C123" s="25"/>
      <c r="D123" s="25"/>
      <c r="E123" s="26"/>
      <c r="F123" s="25"/>
      <c r="G123" s="25"/>
      <c r="H123" s="26"/>
      <c r="I123" s="27"/>
      <c r="J123" s="17"/>
    </row>
    <row r="124" spans="2:10" ht="21.75" hidden="1" customHeight="1">
      <c r="B124" s="28" t="s">
        <v>108</v>
      </c>
      <c r="C124" s="25"/>
      <c r="D124" s="25"/>
      <c r="E124" s="26"/>
      <c r="F124" s="25"/>
      <c r="G124" s="25"/>
      <c r="H124" s="26"/>
      <c r="I124" s="27"/>
      <c r="J124" s="17"/>
    </row>
    <row r="125" spans="2:10" ht="21.75" hidden="1" customHeight="1">
      <c r="B125" s="24" t="s">
        <v>109</v>
      </c>
      <c r="C125" s="25"/>
      <c r="D125" s="25"/>
      <c r="E125" s="26"/>
      <c r="F125" s="25"/>
      <c r="G125" s="25"/>
      <c r="H125" s="26"/>
      <c r="I125" s="27"/>
      <c r="J125" s="17"/>
    </row>
    <row r="126" spans="2:10" ht="21.75" hidden="1" customHeight="1">
      <c r="B126" s="28" t="s">
        <v>35</v>
      </c>
      <c r="C126" s="25"/>
      <c r="D126" s="25"/>
      <c r="E126" s="26"/>
      <c r="F126" s="25"/>
      <c r="G126" s="25"/>
      <c r="H126" s="26"/>
      <c r="I126" s="27"/>
      <c r="J126" s="17"/>
    </row>
    <row r="127" spans="2:10" ht="21.75" customHeight="1">
      <c r="B127" s="28"/>
      <c r="C127" s="25"/>
      <c r="D127" s="25"/>
      <c r="E127" s="26"/>
      <c r="F127" s="25"/>
      <c r="G127" s="25"/>
      <c r="H127" s="26"/>
      <c r="I127" s="27"/>
      <c r="J127" s="17" t="s">
        <v>110</v>
      </c>
    </row>
    <row r="128" spans="2:10" ht="21.75" customHeight="1">
      <c r="B128" s="28"/>
      <c r="C128" s="25"/>
      <c r="D128" s="25"/>
      <c r="E128" s="26"/>
      <c r="F128" s="25"/>
      <c r="G128" s="25"/>
      <c r="H128" s="26"/>
      <c r="I128" s="27"/>
      <c r="J128" s="17" t="s">
        <v>111</v>
      </c>
    </row>
    <row r="129" spans="2:10" ht="21.75" customHeight="1">
      <c r="B129" s="28"/>
      <c r="C129" s="25"/>
      <c r="D129" s="25"/>
      <c r="E129" s="26"/>
      <c r="F129" s="25"/>
      <c r="G129" s="25"/>
      <c r="H129" s="26"/>
      <c r="I129" s="27"/>
      <c r="J129" s="17" t="s">
        <v>112</v>
      </c>
    </row>
    <row r="130" spans="2:10" ht="21.75" customHeight="1">
      <c r="B130" s="28"/>
      <c r="C130" s="25"/>
      <c r="D130" s="25"/>
      <c r="E130" s="26"/>
      <c r="F130" s="25"/>
      <c r="G130" s="25"/>
      <c r="H130" s="26"/>
      <c r="I130" s="27"/>
      <c r="J130" s="17" t="s">
        <v>113</v>
      </c>
    </row>
    <row r="131" spans="2:10" ht="21.75" customHeight="1">
      <c r="B131" s="28"/>
      <c r="C131" s="25"/>
      <c r="D131" s="25"/>
      <c r="E131" s="26"/>
      <c r="F131" s="25"/>
      <c r="G131" s="25"/>
      <c r="H131" s="26"/>
      <c r="I131" s="27"/>
      <c r="J131" s="17" t="s">
        <v>114</v>
      </c>
    </row>
    <row r="132" spans="2:10" ht="21.75" customHeight="1">
      <c r="B132" s="28"/>
      <c r="C132" s="25"/>
      <c r="D132" s="25"/>
      <c r="E132" s="26"/>
      <c r="F132" s="25"/>
      <c r="G132" s="25"/>
      <c r="H132" s="26"/>
      <c r="I132" s="27"/>
      <c r="J132" s="17" t="s">
        <v>115</v>
      </c>
    </row>
    <row r="133" spans="2:10" ht="21.75" customHeight="1">
      <c r="B133" s="28"/>
      <c r="C133" s="25"/>
      <c r="D133" s="25"/>
      <c r="E133" s="26"/>
      <c r="F133" s="25"/>
      <c r="G133" s="25"/>
      <c r="H133" s="26"/>
      <c r="I133" s="27"/>
      <c r="J133" s="17" t="s">
        <v>116</v>
      </c>
    </row>
    <row r="134" spans="2:10" ht="21.75" customHeight="1">
      <c r="B134" s="63"/>
      <c r="C134" s="31"/>
      <c r="D134" s="31"/>
      <c r="E134" s="32"/>
      <c r="F134" s="31"/>
      <c r="G134" s="31"/>
      <c r="H134" s="32"/>
      <c r="I134" s="70"/>
      <c r="J134" s="31" t="s">
        <v>117</v>
      </c>
    </row>
    <row r="135" spans="2:10" ht="22.5" customHeight="1">
      <c r="B135" s="72" t="s">
        <v>118</v>
      </c>
      <c r="C135" s="25"/>
      <c r="D135" s="25"/>
      <c r="E135" s="58">
        <f>E136</f>
        <v>1.1944999999999999</v>
      </c>
      <c r="F135" s="25"/>
      <c r="G135" s="25"/>
      <c r="H135" s="58">
        <f>H136</f>
        <v>1.1944999999999999</v>
      </c>
      <c r="I135" s="73">
        <f>SUM(H135-E135)*100/E135</f>
        <v>0</v>
      </c>
      <c r="J135" s="17"/>
    </row>
    <row r="136" spans="2:10" ht="21.75" customHeight="1">
      <c r="B136" s="28" t="s">
        <v>119</v>
      </c>
      <c r="C136" s="25"/>
      <c r="D136" s="25"/>
      <c r="E136" s="26">
        <f>1194500/1000000</f>
        <v>1.1944999999999999</v>
      </c>
      <c r="F136" s="25"/>
      <c r="G136" s="25"/>
      <c r="H136" s="26">
        <f>1194500/1000000</f>
        <v>1.1944999999999999</v>
      </c>
      <c r="I136" s="59">
        <f>SUM(H136-E136)*100/E136</f>
        <v>0</v>
      </c>
      <c r="J136" s="90" t="s">
        <v>120</v>
      </c>
    </row>
    <row r="137" spans="2:10" ht="21.75" hidden="1" customHeight="1">
      <c r="B137" s="28" t="s">
        <v>36</v>
      </c>
      <c r="C137" s="25"/>
      <c r="D137" s="25"/>
      <c r="E137" s="26"/>
      <c r="F137" s="25"/>
      <c r="G137" s="25"/>
      <c r="H137" s="26"/>
      <c r="I137" s="27"/>
      <c r="J137" s="17"/>
    </row>
    <row r="138" spans="2:10" ht="21.75" hidden="1" customHeight="1">
      <c r="B138" s="24" t="s">
        <v>121</v>
      </c>
      <c r="C138" s="25"/>
      <c r="D138" s="25"/>
      <c r="E138" s="26"/>
      <c r="F138" s="25"/>
      <c r="G138" s="25"/>
      <c r="H138" s="26"/>
      <c r="I138" s="27"/>
      <c r="J138" s="17"/>
    </row>
    <row r="139" spans="2:10" ht="21.75" hidden="1" customHeight="1">
      <c r="B139" s="28" t="s">
        <v>35</v>
      </c>
      <c r="C139" s="25"/>
      <c r="D139" s="25"/>
      <c r="E139" s="26"/>
      <c r="F139" s="25"/>
      <c r="G139" s="25"/>
      <c r="H139" s="26"/>
      <c r="I139" s="27"/>
      <c r="J139" s="17"/>
    </row>
    <row r="140" spans="2:10" ht="21.75" hidden="1" customHeight="1">
      <c r="B140" s="28" t="s">
        <v>36</v>
      </c>
      <c r="C140" s="25"/>
      <c r="D140" s="25"/>
      <c r="E140" s="26"/>
      <c r="F140" s="25"/>
      <c r="G140" s="25"/>
      <c r="H140" s="26"/>
      <c r="I140" s="27"/>
      <c r="J140" s="17"/>
    </row>
    <row r="141" spans="2:10" ht="21.75" customHeight="1">
      <c r="B141" s="28"/>
      <c r="C141" s="25"/>
      <c r="D141" s="25"/>
      <c r="E141" s="26"/>
      <c r="F141" s="25"/>
      <c r="G141" s="25"/>
      <c r="H141" s="26"/>
      <c r="I141" s="27"/>
      <c r="J141" s="17" t="s">
        <v>122</v>
      </c>
    </row>
    <row r="142" spans="2:10" ht="21.75" customHeight="1">
      <c r="B142" s="63"/>
      <c r="C142" s="31"/>
      <c r="D142" s="31"/>
      <c r="E142" s="32"/>
      <c r="F142" s="31"/>
      <c r="G142" s="31"/>
      <c r="H142" s="32"/>
      <c r="I142" s="33"/>
      <c r="J142" s="34" t="s">
        <v>123</v>
      </c>
    </row>
    <row r="143" spans="2:10">
      <c r="B143" s="56" t="s">
        <v>124</v>
      </c>
      <c r="C143" s="25"/>
      <c r="D143" s="25"/>
      <c r="E143" s="74">
        <f>SUM(E144)</f>
        <v>0</v>
      </c>
      <c r="F143" s="25"/>
      <c r="G143" s="25"/>
      <c r="H143" s="74">
        <f>SUM(H144)</f>
        <v>0</v>
      </c>
      <c r="I143" s="59">
        <v>0</v>
      </c>
      <c r="J143" s="17"/>
    </row>
    <row r="144" spans="2:10">
      <c r="B144" s="24" t="s">
        <v>125</v>
      </c>
      <c r="C144" s="25"/>
      <c r="D144" s="25"/>
      <c r="E144" s="75">
        <f>SUM(E145)</f>
        <v>0</v>
      </c>
      <c r="F144" s="25"/>
      <c r="G144" s="25"/>
      <c r="H144" s="75">
        <f>SUM(H145)</f>
        <v>0</v>
      </c>
      <c r="I144" s="59">
        <v>0</v>
      </c>
      <c r="J144" s="17"/>
    </row>
    <row r="145" spans="2:10">
      <c r="B145" s="24" t="s">
        <v>54</v>
      </c>
      <c r="C145" s="25"/>
      <c r="D145" s="25"/>
      <c r="E145" s="75">
        <f>SUM(E146)</f>
        <v>0</v>
      </c>
      <c r="F145" s="25"/>
      <c r="G145" s="25"/>
      <c r="H145" s="75">
        <f>SUM(H146)</f>
        <v>0</v>
      </c>
      <c r="I145" s="59">
        <v>0</v>
      </c>
      <c r="J145" s="17"/>
    </row>
    <row r="146" spans="2:10">
      <c r="B146" s="24" t="s">
        <v>126</v>
      </c>
      <c r="C146" s="25"/>
      <c r="D146" s="25"/>
      <c r="E146" s="75">
        <f>SUM(E170)</f>
        <v>0</v>
      </c>
      <c r="F146" s="25"/>
      <c r="G146" s="25"/>
      <c r="H146" s="75">
        <f>SUM(H170)</f>
        <v>0</v>
      </c>
      <c r="I146" s="59">
        <v>0</v>
      </c>
      <c r="J146" s="17"/>
    </row>
    <row r="147" spans="2:10" ht="21.75" hidden="1" customHeight="1">
      <c r="B147" s="28" t="s">
        <v>36</v>
      </c>
      <c r="C147" s="25"/>
      <c r="D147" s="25"/>
      <c r="E147" s="26"/>
      <c r="F147" s="25"/>
      <c r="G147" s="25"/>
      <c r="H147" s="26"/>
      <c r="I147" s="27"/>
      <c r="J147" s="17"/>
    </row>
    <row r="148" spans="2:10" ht="21.75" hidden="1" customHeight="1">
      <c r="B148" s="24" t="s">
        <v>107</v>
      </c>
      <c r="C148" s="25"/>
      <c r="D148" s="25"/>
      <c r="E148" s="26"/>
      <c r="F148" s="25"/>
      <c r="G148" s="25"/>
      <c r="H148" s="26"/>
      <c r="I148" s="27"/>
      <c r="J148" s="17"/>
    </row>
    <row r="149" spans="2:10" ht="21.75" hidden="1" customHeight="1">
      <c r="B149" s="24" t="s">
        <v>127</v>
      </c>
      <c r="C149" s="25"/>
      <c r="D149" s="25"/>
      <c r="E149" s="26"/>
      <c r="F149" s="25"/>
      <c r="G149" s="25"/>
      <c r="H149" s="26"/>
      <c r="I149" s="27"/>
      <c r="J149" s="17"/>
    </row>
    <row r="150" spans="2:10" ht="21.75" hidden="1" customHeight="1">
      <c r="B150" s="28" t="s">
        <v>128</v>
      </c>
      <c r="C150" s="25"/>
      <c r="D150" s="25"/>
      <c r="E150" s="26"/>
      <c r="F150" s="25"/>
      <c r="G150" s="25"/>
      <c r="H150" s="26"/>
      <c r="I150" s="27"/>
      <c r="J150" s="17"/>
    </row>
    <row r="151" spans="2:10" ht="21.75" hidden="1" customHeight="1">
      <c r="B151" s="24" t="s">
        <v>109</v>
      </c>
      <c r="C151" s="25"/>
      <c r="D151" s="25"/>
      <c r="E151" s="26"/>
      <c r="F151" s="25"/>
      <c r="G151" s="25"/>
      <c r="H151" s="26"/>
      <c r="I151" s="27"/>
      <c r="J151" s="17"/>
    </row>
    <row r="152" spans="2:10" ht="21.75" hidden="1" customHeight="1">
      <c r="B152" s="24" t="s">
        <v>127</v>
      </c>
      <c r="C152" s="25"/>
      <c r="D152" s="25"/>
      <c r="E152" s="26"/>
      <c r="F152" s="25"/>
      <c r="G152" s="25"/>
      <c r="H152" s="26"/>
      <c r="I152" s="27"/>
      <c r="J152" s="17"/>
    </row>
    <row r="153" spans="2:10" ht="21.75" hidden="1" customHeight="1">
      <c r="B153" s="28" t="s">
        <v>128</v>
      </c>
      <c r="C153" s="25"/>
      <c r="D153" s="25"/>
      <c r="E153" s="26"/>
      <c r="F153" s="25"/>
      <c r="G153" s="25"/>
      <c r="H153" s="26"/>
      <c r="I153" s="27"/>
      <c r="J153" s="17"/>
    </row>
    <row r="154" spans="2:10" ht="21.75" hidden="1" customHeight="1">
      <c r="B154" s="24" t="s">
        <v>129</v>
      </c>
      <c r="C154" s="25"/>
      <c r="D154" s="25"/>
      <c r="E154" s="26"/>
      <c r="F154" s="25"/>
      <c r="G154" s="25"/>
      <c r="H154" s="26"/>
      <c r="I154" s="27"/>
      <c r="J154" s="17"/>
    </row>
    <row r="155" spans="2:10" ht="21.75" hidden="1" customHeight="1">
      <c r="B155" s="24" t="s">
        <v>54</v>
      </c>
      <c r="C155" s="25"/>
      <c r="D155" s="25"/>
      <c r="E155" s="26"/>
      <c r="F155" s="25"/>
      <c r="G155" s="25"/>
      <c r="H155" s="26"/>
      <c r="I155" s="27"/>
      <c r="J155" s="17"/>
    </row>
    <row r="156" spans="2:10" ht="21.75" hidden="1" customHeight="1">
      <c r="B156" s="24" t="s">
        <v>130</v>
      </c>
      <c r="C156" s="25"/>
      <c r="D156" s="25"/>
      <c r="E156" s="26"/>
      <c r="F156" s="25"/>
      <c r="G156" s="25"/>
      <c r="H156" s="26"/>
      <c r="I156" s="27"/>
      <c r="J156" s="17"/>
    </row>
    <row r="157" spans="2:10" ht="21.75" hidden="1" customHeight="1">
      <c r="B157" s="28" t="s">
        <v>35</v>
      </c>
      <c r="C157" s="25"/>
      <c r="D157" s="25"/>
      <c r="E157" s="26"/>
      <c r="F157" s="25"/>
      <c r="G157" s="25"/>
      <c r="H157" s="26"/>
      <c r="I157" s="27"/>
      <c r="J157" s="17"/>
    </row>
    <row r="158" spans="2:10" ht="21.75" hidden="1" customHeight="1">
      <c r="B158" s="28" t="s">
        <v>36</v>
      </c>
      <c r="C158" s="25"/>
      <c r="D158" s="25"/>
      <c r="E158" s="26"/>
      <c r="F158" s="25"/>
      <c r="G158" s="25"/>
      <c r="H158" s="26"/>
      <c r="I158" s="27"/>
      <c r="J158" s="17"/>
    </row>
    <row r="159" spans="2:10" ht="21.75" hidden="1" customHeight="1">
      <c r="B159" s="24" t="s">
        <v>107</v>
      </c>
      <c r="C159" s="25"/>
      <c r="D159" s="25"/>
      <c r="E159" s="26"/>
      <c r="F159" s="25"/>
      <c r="G159" s="25"/>
      <c r="H159" s="26"/>
      <c r="I159" s="27"/>
      <c r="J159" s="17"/>
    </row>
    <row r="160" spans="2:10" ht="21.75" hidden="1" customHeight="1">
      <c r="B160" s="24" t="s">
        <v>131</v>
      </c>
      <c r="C160" s="25"/>
      <c r="D160" s="25"/>
      <c r="E160" s="26"/>
      <c r="F160" s="25"/>
      <c r="G160" s="25"/>
      <c r="H160" s="26"/>
      <c r="I160" s="27"/>
      <c r="J160" s="17"/>
    </row>
    <row r="161" spans="2:10" ht="21.75" hidden="1" customHeight="1">
      <c r="B161" s="28" t="s">
        <v>128</v>
      </c>
      <c r="C161" s="25"/>
      <c r="D161" s="25"/>
      <c r="E161" s="26"/>
      <c r="F161" s="25"/>
      <c r="G161" s="25"/>
      <c r="H161" s="26"/>
      <c r="I161" s="27"/>
      <c r="J161" s="17"/>
    </row>
    <row r="162" spans="2:10" ht="21.75" hidden="1" customHeight="1">
      <c r="B162" s="24" t="s">
        <v>109</v>
      </c>
      <c r="C162" s="25"/>
      <c r="D162" s="25"/>
      <c r="E162" s="26"/>
      <c r="F162" s="25"/>
      <c r="G162" s="25"/>
      <c r="H162" s="26"/>
      <c r="I162" s="27"/>
      <c r="J162" s="17"/>
    </row>
    <row r="163" spans="2:10" ht="21.75" hidden="1" customHeight="1">
      <c r="B163" s="24" t="s">
        <v>131</v>
      </c>
      <c r="C163" s="25"/>
      <c r="D163" s="25"/>
      <c r="E163" s="26"/>
      <c r="F163" s="25"/>
      <c r="G163" s="25"/>
      <c r="H163" s="26"/>
      <c r="I163" s="27"/>
      <c r="J163" s="17"/>
    </row>
    <row r="164" spans="2:10" ht="21.75" hidden="1" customHeight="1">
      <c r="B164" s="28" t="s">
        <v>128</v>
      </c>
      <c r="C164" s="25"/>
      <c r="D164" s="25"/>
      <c r="E164" s="26"/>
      <c r="F164" s="25"/>
      <c r="G164" s="25"/>
      <c r="H164" s="26"/>
      <c r="I164" s="27"/>
      <c r="J164" s="17"/>
    </row>
    <row r="165" spans="2:10" ht="21.75" hidden="1" customHeight="1">
      <c r="B165" s="24" t="s">
        <v>39</v>
      </c>
      <c r="C165" s="25"/>
      <c r="D165" s="25"/>
      <c r="E165" s="26"/>
      <c r="F165" s="25"/>
      <c r="G165" s="25"/>
      <c r="H165" s="26"/>
      <c r="I165" s="27"/>
      <c r="J165" s="17"/>
    </row>
    <row r="166" spans="2:10" ht="21.75" hidden="1" customHeight="1">
      <c r="B166" s="24" t="s">
        <v>132</v>
      </c>
      <c r="C166" s="25"/>
      <c r="D166" s="25"/>
      <c r="E166" s="26"/>
      <c r="F166" s="25"/>
      <c r="G166" s="25"/>
      <c r="H166" s="26"/>
      <c r="I166" s="27"/>
      <c r="J166" s="17"/>
    </row>
    <row r="167" spans="2:10" ht="43.5" hidden="1" customHeight="1">
      <c r="B167" s="24" t="s">
        <v>133</v>
      </c>
      <c r="C167" s="25"/>
      <c r="D167" s="25"/>
      <c r="E167" s="26"/>
      <c r="F167" s="25"/>
      <c r="G167" s="25"/>
      <c r="H167" s="26"/>
      <c r="I167" s="27"/>
      <c r="J167" s="17"/>
    </row>
    <row r="168" spans="2:10" ht="21.75" hidden="1" customHeight="1">
      <c r="B168" s="24" t="s">
        <v>134</v>
      </c>
      <c r="C168" s="25"/>
      <c r="D168" s="25"/>
      <c r="E168" s="26"/>
      <c r="F168" s="25"/>
      <c r="G168" s="25"/>
      <c r="H168" s="26"/>
      <c r="I168" s="27"/>
      <c r="J168" s="17"/>
    </row>
    <row r="169" spans="2:10" ht="43.5" hidden="1" customHeight="1">
      <c r="B169" s="24" t="s">
        <v>133</v>
      </c>
      <c r="C169" s="25"/>
      <c r="D169" s="25"/>
      <c r="E169" s="26"/>
      <c r="F169" s="25"/>
      <c r="G169" s="25"/>
      <c r="H169" s="26"/>
      <c r="I169" s="27"/>
      <c r="J169" s="17"/>
    </row>
    <row r="170" spans="2:10" ht="19.5" customHeight="1">
      <c r="B170" s="30"/>
      <c r="C170" s="64"/>
      <c r="D170" s="65"/>
      <c r="E170" s="76"/>
      <c r="F170" s="64"/>
      <c r="G170" s="65"/>
      <c r="H170" s="76"/>
      <c r="I170" s="67"/>
      <c r="J170" s="77"/>
    </row>
    <row r="171" spans="2:10">
      <c r="B171" s="56" t="s">
        <v>135</v>
      </c>
      <c r="C171" s="25"/>
      <c r="D171" s="25"/>
      <c r="E171" s="58">
        <v>67.453699999999998</v>
      </c>
      <c r="F171" s="25"/>
      <c r="G171" s="25"/>
      <c r="H171" s="58">
        <f>SUM(H172)</f>
        <v>67.453699999999998</v>
      </c>
      <c r="I171" s="73">
        <f>SUM(H171-E171)*100/E171</f>
        <v>0</v>
      </c>
      <c r="J171" s="17"/>
    </row>
    <row r="172" spans="2:10" ht="22.5" customHeight="1">
      <c r="B172" s="24" t="s">
        <v>136</v>
      </c>
      <c r="C172" s="25"/>
      <c r="D172" s="25"/>
      <c r="E172" s="26">
        <v>67.453699999999998</v>
      </c>
      <c r="F172" s="25"/>
      <c r="G172" s="25"/>
      <c r="H172" s="26">
        <f>67453700/1000000</f>
        <v>67.453699999999998</v>
      </c>
      <c r="I172" s="59">
        <f>SUM(H172-E172)*100/E172</f>
        <v>0</v>
      </c>
      <c r="J172" s="91" t="s">
        <v>152</v>
      </c>
    </row>
    <row r="173" spans="2:10" ht="21.75" customHeight="1">
      <c r="B173" s="28" t="s">
        <v>137</v>
      </c>
      <c r="C173" s="25"/>
      <c r="D173" s="25"/>
      <c r="E173" s="26"/>
      <c r="F173" s="25"/>
      <c r="G173" s="25"/>
      <c r="H173" s="26"/>
      <c r="I173" s="78"/>
      <c r="J173" s="284"/>
    </row>
    <row r="174" spans="2:10" ht="21.75" customHeight="1">
      <c r="B174" s="24"/>
      <c r="C174" s="25"/>
      <c r="D174" s="25"/>
      <c r="E174" s="26"/>
      <c r="F174" s="25"/>
      <c r="G174" s="25"/>
      <c r="H174" s="26"/>
      <c r="I174" s="78"/>
      <c r="J174" s="17" t="s">
        <v>138</v>
      </c>
    </row>
    <row r="175" spans="2:10" ht="21.75" customHeight="1">
      <c r="B175" s="24"/>
      <c r="C175" s="25"/>
      <c r="D175" s="25"/>
      <c r="E175" s="26"/>
      <c r="F175" s="25"/>
      <c r="G175" s="25"/>
      <c r="H175" s="26"/>
      <c r="I175" s="78"/>
      <c r="J175" s="17" t="s">
        <v>442</v>
      </c>
    </row>
    <row r="176" spans="2:10" ht="21.75" customHeight="1">
      <c r="B176" s="24"/>
      <c r="C176" s="25"/>
      <c r="D176" s="25"/>
      <c r="E176" s="26"/>
      <c r="F176" s="25"/>
      <c r="G176" s="25"/>
      <c r="H176" s="26"/>
      <c r="I176" s="78"/>
      <c r="J176" s="17" t="s">
        <v>139</v>
      </c>
    </row>
    <row r="177" spans="2:10" ht="21.75" customHeight="1">
      <c r="B177" s="24"/>
      <c r="C177" s="25"/>
      <c r="D177" s="25"/>
      <c r="E177" s="26"/>
      <c r="F177" s="25"/>
      <c r="G177" s="25"/>
      <c r="H177" s="26"/>
      <c r="I177" s="78"/>
      <c r="J177" s="17" t="s">
        <v>140</v>
      </c>
    </row>
    <row r="178" spans="2:10" ht="21.75" customHeight="1">
      <c r="B178" s="24"/>
      <c r="C178" s="25"/>
      <c r="D178" s="25"/>
      <c r="E178" s="26"/>
      <c r="F178" s="25"/>
      <c r="G178" s="25"/>
      <c r="H178" s="26"/>
      <c r="I178" s="78"/>
      <c r="J178" s="17" t="s">
        <v>141</v>
      </c>
    </row>
    <row r="179" spans="2:10" ht="21.75" customHeight="1">
      <c r="B179" s="24"/>
      <c r="C179" s="25"/>
      <c r="D179" s="25"/>
      <c r="E179" s="26"/>
      <c r="F179" s="25"/>
      <c r="G179" s="25"/>
      <c r="H179" s="26"/>
      <c r="I179" s="78"/>
      <c r="J179" s="17" t="s">
        <v>142</v>
      </c>
    </row>
    <row r="180" spans="2:10" ht="21.75" customHeight="1">
      <c r="B180" s="24"/>
      <c r="C180" s="25"/>
      <c r="D180" s="25"/>
      <c r="E180" s="26"/>
      <c r="F180" s="25"/>
      <c r="G180" s="25"/>
      <c r="H180" s="26"/>
      <c r="I180" s="78"/>
      <c r="J180" s="17" t="s">
        <v>143</v>
      </c>
    </row>
    <row r="181" spans="2:10" ht="21.75" customHeight="1">
      <c r="B181" s="24"/>
      <c r="C181" s="25"/>
      <c r="D181" s="25"/>
      <c r="E181" s="26"/>
      <c r="F181" s="25"/>
      <c r="G181" s="25"/>
      <c r="H181" s="26"/>
      <c r="I181" s="78"/>
      <c r="J181" s="17" t="s">
        <v>144</v>
      </c>
    </row>
    <row r="182" spans="2:10" ht="21.75" customHeight="1">
      <c r="B182" s="24"/>
      <c r="C182" s="25"/>
      <c r="D182" s="25"/>
      <c r="E182" s="26"/>
      <c r="F182" s="25"/>
      <c r="G182" s="25"/>
      <c r="H182" s="26"/>
      <c r="I182" s="78"/>
      <c r="J182" s="17" t="s">
        <v>145</v>
      </c>
    </row>
    <row r="183" spans="2:10" ht="21.75" customHeight="1">
      <c r="B183" s="24"/>
      <c r="C183" s="25"/>
      <c r="D183" s="25"/>
      <c r="E183" s="26"/>
      <c r="F183" s="25"/>
      <c r="G183" s="25"/>
      <c r="H183" s="26"/>
      <c r="I183" s="78"/>
      <c r="J183" s="17" t="s">
        <v>146</v>
      </c>
    </row>
    <row r="184" spans="2:10" ht="21.75" customHeight="1">
      <c r="B184" s="24"/>
      <c r="C184" s="25"/>
      <c r="D184" s="25"/>
      <c r="E184" s="26"/>
      <c r="F184" s="25"/>
      <c r="G184" s="25"/>
      <c r="H184" s="26"/>
      <c r="I184" s="78"/>
      <c r="J184" s="17" t="s">
        <v>147</v>
      </c>
    </row>
    <row r="185" spans="2:10" ht="18.75" customHeight="1">
      <c r="B185" s="79"/>
      <c r="C185" s="31"/>
      <c r="D185" s="31"/>
      <c r="E185" s="32"/>
      <c r="F185" s="31"/>
      <c r="G185" s="31"/>
      <c r="H185" s="32"/>
      <c r="I185" s="80"/>
      <c r="J185" s="71"/>
    </row>
    <row r="186" spans="2:10" ht="21" customHeight="1">
      <c r="B186" s="81"/>
      <c r="C186"/>
      <c r="D186"/>
      <c r="E186"/>
      <c r="F186"/>
      <c r="G186" s="82"/>
      <c r="H186" s="83"/>
      <c r="I186" s="84"/>
      <c r="J186" s="84" t="s">
        <v>148</v>
      </c>
    </row>
    <row r="187" spans="2:10" ht="26.25" customHeight="1">
      <c r="B187" s="81"/>
      <c r="C187"/>
      <c r="D187"/>
      <c r="E187"/>
      <c r="F187"/>
      <c r="G187" s="82"/>
      <c r="H187" s="85"/>
      <c r="I187" s="86" t="s">
        <v>149</v>
      </c>
      <c r="J187" s="84"/>
    </row>
    <row r="188" spans="2:10" ht="21" customHeight="1">
      <c r="B188" s="81"/>
      <c r="C188"/>
      <c r="D188" s="82"/>
      <c r="E188"/>
      <c r="F188"/>
      <c r="G188"/>
      <c r="H188" s="85"/>
      <c r="I188" s="84"/>
      <c r="J188" s="84" t="s">
        <v>431</v>
      </c>
    </row>
    <row r="189" spans="2:10" ht="21" customHeight="1">
      <c r="B189" s="81"/>
      <c r="C189"/>
      <c r="D189"/>
      <c r="E189"/>
      <c r="F189"/>
      <c r="G189" s="82"/>
      <c r="H189" s="85"/>
      <c r="I189" s="84"/>
      <c r="J189" s="84" t="s">
        <v>150</v>
      </c>
    </row>
    <row r="190" spans="2:10" ht="21" customHeight="1">
      <c r="B190" s="1"/>
      <c r="C190"/>
      <c r="D190" s="82"/>
      <c r="E190"/>
      <c r="F190"/>
      <c r="G190"/>
      <c r="H190"/>
      <c r="I190" s="84"/>
      <c r="J190" s="84" t="s">
        <v>430</v>
      </c>
    </row>
    <row r="191" spans="2:10" ht="20.25">
      <c r="B191"/>
      <c r="C191"/>
      <c r="D191"/>
      <c r="E191"/>
      <c r="F191"/>
      <c r="G191" s="82"/>
      <c r="H191"/>
    </row>
    <row r="197" spans="5:5">
      <c r="E197" s="88"/>
    </row>
    <row r="198" spans="5:5">
      <c r="E198" s="88"/>
    </row>
  </sheetData>
  <mergeCells count="5">
    <mergeCell ref="B1:J1"/>
    <mergeCell ref="B5:B6"/>
    <mergeCell ref="C5:E5"/>
    <mergeCell ref="F5:H5"/>
    <mergeCell ref="J5:J6"/>
  </mergeCells>
  <pageMargins left="0.7" right="0.7" top="0.56000000000000005" bottom="0.47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rgb="FFFFC000"/>
  </sheetPr>
  <dimension ref="A1:N114"/>
  <sheetViews>
    <sheetView view="pageBreakPreview" zoomScale="85" zoomScaleNormal="100" zoomScaleSheetLayoutView="85" workbookViewId="0">
      <selection activeCell="B5" sqref="B5"/>
    </sheetView>
  </sheetViews>
  <sheetFormatPr defaultRowHeight="12.75"/>
  <cols>
    <col min="1" max="1" width="4.140625" style="262" customWidth="1"/>
    <col min="2" max="2" width="12.28515625" style="191" customWidth="1"/>
    <col min="3" max="3" width="7.28515625" style="191" customWidth="1"/>
    <col min="4" max="4" width="8.5703125" style="191" customWidth="1"/>
    <col min="5" max="5" width="6.42578125" style="191" customWidth="1"/>
    <col min="6" max="6" width="9" style="191"/>
    <col min="7" max="7" width="5.28515625" style="191" customWidth="1"/>
    <col min="8" max="8" width="10.7109375" style="191" bestFit="1" customWidth="1"/>
    <col min="9" max="9" width="5.7109375" style="191" customWidth="1"/>
    <col min="10" max="10" width="10.7109375" style="191" bestFit="1" customWidth="1"/>
    <col min="11" max="11" width="11.7109375" style="191" bestFit="1" customWidth="1"/>
    <col min="12" max="12" width="9.28515625" style="191" bestFit="1" customWidth="1"/>
    <col min="13" max="256" width="9" style="191"/>
    <col min="257" max="257" width="4.140625" style="191" customWidth="1"/>
    <col min="258" max="258" width="12.28515625" style="191" customWidth="1"/>
    <col min="259" max="259" width="7.28515625" style="191" customWidth="1"/>
    <col min="260" max="260" width="8.5703125" style="191" customWidth="1"/>
    <col min="261" max="261" width="6.42578125" style="191" customWidth="1"/>
    <col min="262" max="262" width="9" style="191"/>
    <col min="263" max="263" width="5.28515625" style="191" customWidth="1"/>
    <col min="264" max="264" width="9.42578125" style="191" customWidth="1"/>
    <col min="265" max="265" width="5.7109375" style="191" customWidth="1"/>
    <col min="266" max="266" width="9.7109375" style="191" bestFit="1" customWidth="1"/>
    <col min="267" max="267" width="10.7109375" style="191" customWidth="1"/>
    <col min="268" max="268" width="9.28515625" style="191" bestFit="1" customWidth="1"/>
    <col min="269" max="512" width="9" style="191"/>
    <col min="513" max="513" width="4.140625" style="191" customWidth="1"/>
    <col min="514" max="514" width="12.28515625" style="191" customWidth="1"/>
    <col min="515" max="515" width="7.28515625" style="191" customWidth="1"/>
    <col min="516" max="516" width="8.5703125" style="191" customWidth="1"/>
    <col min="517" max="517" width="6.42578125" style="191" customWidth="1"/>
    <col min="518" max="518" width="9" style="191"/>
    <col min="519" max="519" width="5.28515625" style="191" customWidth="1"/>
    <col min="520" max="520" width="9.42578125" style="191" customWidth="1"/>
    <col min="521" max="521" width="5.7109375" style="191" customWidth="1"/>
    <col min="522" max="522" width="9.7109375" style="191" bestFit="1" customWidth="1"/>
    <col min="523" max="523" width="10.7109375" style="191" customWidth="1"/>
    <col min="524" max="524" width="9.28515625" style="191" bestFit="1" customWidth="1"/>
    <col min="525" max="768" width="9" style="191"/>
    <col min="769" max="769" width="4.140625" style="191" customWidth="1"/>
    <col min="770" max="770" width="12.28515625" style="191" customWidth="1"/>
    <col min="771" max="771" width="7.28515625" style="191" customWidth="1"/>
    <col min="772" max="772" width="8.5703125" style="191" customWidth="1"/>
    <col min="773" max="773" width="6.42578125" style="191" customWidth="1"/>
    <col min="774" max="774" width="9" style="191"/>
    <col min="775" max="775" width="5.28515625" style="191" customWidth="1"/>
    <col min="776" max="776" width="9.42578125" style="191" customWidth="1"/>
    <col min="777" max="777" width="5.7109375" style="191" customWidth="1"/>
    <col min="778" max="778" width="9.7109375" style="191" bestFit="1" customWidth="1"/>
    <col min="779" max="779" width="10.7109375" style="191" customWidth="1"/>
    <col min="780" max="780" width="9.28515625" style="191" bestFit="1" customWidth="1"/>
    <col min="781" max="1024" width="9" style="191"/>
    <col min="1025" max="1025" width="4.140625" style="191" customWidth="1"/>
    <col min="1026" max="1026" width="12.28515625" style="191" customWidth="1"/>
    <col min="1027" max="1027" width="7.28515625" style="191" customWidth="1"/>
    <col min="1028" max="1028" width="8.5703125" style="191" customWidth="1"/>
    <col min="1029" max="1029" width="6.42578125" style="191" customWidth="1"/>
    <col min="1030" max="1030" width="9" style="191"/>
    <col min="1031" max="1031" width="5.28515625" style="191" customWidth="1"/>
    <col min="1032" max="1032" width="9.42578125" style="191" customWidth="1"/>
    <col min="1033" max="1033" width="5.7109375" style="191" customWidth="1"/>
    <col min="1034" max="1034" width="9.7109375" style="191" bestFit="1" customWidth="1"/>
    <col min="1035" max="1035" width="10.7109375" style="191" customWidth="1"/>
    <col min="1036" max="1036" width="9.28515625" style="191" bestFit="1" customWidth="1"/>
    <col min="1037" max="1280" width="9" style="191"/>
    <col min="1281" max="1281" width="4.140625" style="191" customWidth="1"/>
    <col min="1282" max="1282" width="12.28515625" style="191" customWidth="1"/>
    <col min="1283" max="1283" width="7.28515625" style="191" customWidth="1"/>
    <col min="1284" max="1284" width="8.5703125" style="191" customWidth="1"/>
    <col min="1285" max="1285" width="6.42578125" style="191" customWidth="1"/>
    <col min="1286" max="1286" width="9" style="191"/>
    <col min="1287" max="1287" width="5.28515625" style="191" customWidth="1"/>
    <col min="1288" max="1288" width="9.42578125" style="191" customWidth="1"/>
    <col min="1289" max="1289" width="5.7109375" style="191" customWidth="1"/>
    <col min="1290" max="1290" width="9.7109375" style="191" bestFit="1" customWidth="1"/>
    <col min="1291" max="1291" width="10.7109375" style="191" customWidth="1"/>
    <col min="1292" max="1292" width="9.28515625" style="191" bestFit="1" customWidth="1"/>
    <col min="1293" max="1536" width="9" style="191"/>
    <col min="1537" max="1537" width="4.140625" style="191" customWidth="1"/>
    <col min="1538" max="1538" width="12.28515625" style="191" customWidth="1"/>
    <col min="1539" max="1539" width="7.28515625" style="191" customWidth="1"/>
    <col min="1540" max="1540" width="8.5703125" style="191" customWidth="1"/>
    <col min="1541" max="1541" width="6.42578125" style="191" customWidth="1"/>
    <col min="1542" max="1542" width="9" style="191"/>
    <col min="1543" max="1543" width="5.28515625" style="191" customWidth="1"/>
    <col min="1544" max="1544" width="9.42578125" style="191" customWidth="1"/>
    <col min="1545" max="1545" width="5.7109375" style="191" customWidth="1"/>
    <col min="1546" max="1546" width="9.7109375" style="191" bestFit="1" customWidth="1"/>
    <col min="1547" max="1547" width="10.7109375" style="191" customWidth="1"/>
    <col min="1548" max="1548" width="9.28515625" style="191" bestFit="1" customWidth="1"/>
    <col min="1549" max="1792" width="9" style="191"/>
    <col min="1793" max="1793" width="4.140625" style="191" customWidth="1"/>
    <col min="1794" max="1794" width="12.28515625" style="191" customWidth="1"/>
    <col min="1795" max="1795" width="7.28515625" style="191" customWidth="1"/>
    <col min="1796" max="1796" width="8.5703125" style="191" customWidth="1"/>
    <col min="1797" max="1797" width="6.42578125" style="191" customWidth="1"/>
    <col min="1798" max="1798" width="9" style="191"/>
    <col min="1799" max="1799" width="5.28515625" style="191" customWidth="1"/>
    <col min="1800" max="1800" width="9.42578125" style="191" customWidth="1"/>
    <col min="1801" max="1801" width="5.7109375" style="191" customWidth="1"/>
    <col min="1802" max="1802" width="9.7109375" style="191" bestFit="1" customWidth="1"/>
    <col min="1803" max="1803" width="10.7109375" style="191" customWidth="1"/>
    <col min="1804" max="1804" width="9.28515625" style="191" bestFit="1" customWidth="1"/>
    <col min="1805" max="2048" width="9" style="191"/>
    <col min="2049" max="2049" width="4.140625" style="191" customWidth="1"/>
    <col min="2050" max="2050" width="12.28515625" style="191" customWidth="1"/>
    <col min="2051" max="2051" width="7.28515625" style="191" customWidth="1"/>
    <col min="2052" max="2052" width="8.5703125" style="191" customWidth="1"/>
    <col min="2053" max="2053" width="6.42578125" style="191" customWidth="1"/>
    <col min="2054" max="2054" width="9" style="191"/>
    <col min="2055" max="2055" width="5.28515625" style="191" customWidth="1"/>
    <col min="2056" max="2056" width="9.42578125" style="191" customWidth="1"/>
    <col min="2057" max="2057" width="5.7109375" style="191" customWidth="1"/>
    <col min="2058" max="2058" width="9.7109375" style="191" bestFit="1" customWidth="1"/>
    <col min="2059" max="2059" width="10.7109375" style="191" customWidth="1"/>
    <col min="2060" max="2060" width="9.28515625" style="191" bestFit="1" customWidth="1"/>
    <col min="2061" max="2304" width="9" style="191"/>
    <col min="2305" max="2305" width="4.140625" style="191" customWidth="1"/>
    <col min="2306" max="2306" width="12.28515625" style="191" customWidth="1"/>
    <col min="2307" max="2307" width="7.28515625" style="191" customWidth="1"/>
    <col min="2308" max="2308" width="8.5703125" style="191" customWidth="1"/>
    <col min="2309" max="2309" width="6.42578125" style="191" customWidth="1"/>
    <col min="2310" max="2310" width="9" style="191"/>
    <col min="2311" max="2311" width="5.28515625" style="191" customWidth="1"/>
    <col min="2312" max="2312" width="9.42578125" style="191" customWidth="1"/>
    <col min="2313" max="2313" width="5.7109375" style="191" customWidth="1"/>
    <col min="2314" max="2314" width="9.7109375" style="191" bestFit="1" customWidth="1"/>
    <col min="2315" max="2315" width="10.7109375" style="191" customWidth="1"/>
    <col min="2316" max="2316" width="9.28515625" style="191" bestFit="1" customWidth="1"/>
    <col min="2317" max="2560" width="9" style="191"/>
    <col min="2561" max="2561" width="4.140625" style="191" customWidth="1"/>
    <col min="2562" max="2562" width="12.28515625" style="191" customWidth="1"/>
    <col min="2563" max="2563" width="7.28515625" style="191" customWidth="1"/>
    <col min="2564" max="2564" width="8.5703125" style="191" customWidth="1"/>
    <col min="2565" max="2565" width="6.42578125" style="191" customWidth="1"/>
    <col min="2566" max="2566" width="9" style="191"/>
    <col min="2567" max="2567" width="5.28515625" style="191" customWidth="1"/>
    <col min="2568" max="2568" width="9.42578125" style="191" customWidth="1"/>
    <col min="2569" max="2569" width="5.7109375" style="191" customWidth="1"/>
    <col min="2570" max="2570" width="9.7109375" style="191" bestFit="1" customWidth="1"/>
    <col min="2571" max="2571" width="10.7109375" style="191" customWidth="1"/>
    <col min="2572" max="2572" width="9.28515625" style="191" bestFit="1" customWidth="1"/>
    <col min="2573" max="2816" width="9" style="191"/>
    <col min="2817" max="2817" width="4.140625" style="191" customWidth="1"/>
    <col min="2818" max="2818" width="12.28515625" style="191" customWidth="1"/>
    <col min="2819" max="2819" width="7.28515625" style="191" customWidth="1"/>
    <col min="2820" max="2820" width="8.5703125" style="191" customWidth="1"/>
    <col min="2821" max="2821" width="6.42578125" style="191" customWidth="1"/>
    <col min="2822" max="2822" width="9" style="191"/>
    <col min="2823" max="2823" width="5.28515625" style="191" customWidth="1"/>
    <col min="2824" max="2824" width="9.42578125" style="191" customWidth="1"/>
    <col min="2825" max="2825" width="5.7109375" style="191" customWidth="1"/>
    <col min="2826" max="2826" width="9.7109375" style="191" bestFit="1" customWidth="1"/>
    <col min="2827" max="2827" width="10.7109375" style="191" customWidth="1"/>
    <col min="2828" max="2828" width="9.28515625" style="191" bestFit="1" customWidth="1"/>
    <col min="2829" max="3072" width="9" style="191"/>
    <col min="3073" max="3073" width="4.140625" style="191" customWidth="1"/>
    <col min="3074" max="3074" width="12.28515625" style="191" customWidth="1"/>
    <col min="3075" max="3075" width="7.28515625" style="191" customWidth="1"/>
    <col min="3076" max="3076" width="8.5703125" style="191" customWidth="1"/>
    <col min="3077" max="3077" width="6.42578125" style="191" customWidth="1"/>
    <col min="3078" max="3078" width="9" style="191"/>
    <col min="3079" max="3079" width="5.28515625" style="191" customWidth="1"/>
    <col min="3080" max="3080" width="9.42578125" style="191" customWidth="1"/>
    <col min="3081" max="3081" width="5.7109375" style="191" customWidth="1"/>
    <col min="3082" max="3082" width="9.7109375" style="191" bestFit="1" customWidth="1"/>
    <col min="3083" max="3083" width="10.7109375" style="191" customWidth="1"/>
    <col min="3084" max="3084" width="9.28515625" style="191" bestFit="1" customWidth="1"/>
    <col min="3085" max="3328" width="9" style="191"/>
    <col min="3329" max="3329" width="4.140625" style="191" customWidth="1"/>
    <col min="3330" max="3330" width="12.28515625" style="191" customWidth="1"/>
    <col min="3331" max="3331" width="7.28515625" style="191" customWidth="1"/>
    <col min="3332" max="3332" width="8.5703125" style="191" customWidth="1"/>
    <col min="3333" max="3333" width="6.42578125" style="191" customWidth="1"/>
    <col min="3334" max="3334" width="9" style="191"/>
    <col min="3335" max="3335" width="5.28515625" style="191" customWidth="1"/>
    <col min="3336" max="3336" width="9.42578125" style="191" customWidth="1"/>
    <col min="3337" max="3337" width="5.7109375" style="191" customWidth="1"/>
    <col min="3338" max="3338" width="9.7109375" style="191" bestFit="1" customWidth="1"/>
    <col min="3339" max="3339" width="10.7109375" style="191" customWidth="1"/>
    <col min="3340" max="3340" width="9.28515625" style="191" bestFit="1" customWidth="1"/>
    <col min="3341" max="3584" width="9" style="191"/>
    <col min="3585" max="3585" width="4.140625" style="191" customWidth="1"/>
    <col min="3586" max="3586" width="12.28515625" style="191" customWidth="1"/>
    <col min="3587" max="3587" width="7.28515625" style="191" customWidth="1"/>
    <col min="3588" max="3588" width="8.5703125" style="191" customWidth="1"/>
    <col min="3589" max="3589" width="6.42578125" style="191" customWidth="1"/>
    <col min="3590" max="3590" width="9" style="191"/>
    <col min="3591" max="3591" width="5.28515625" style="191" customWidth="1"/>
    <col min="3592" max="3592" width="9.42578125" style="191" customWidth="1"/>
    <col min="3593" max="3593" width="5.7109375" style="191" customWidth="1"/>
    <col min="3594" max="3594" width="9.7109375" style="191" bestFit="1" customWidth="1"/>
    <col min="3595" max="3595" width="10.7109375" style="191" customWidth="1"/>
    <col min="3596" max="3596" width="9.28515625" style="191" bestFit="1" customWidth="1"/>
    <col min="3597" max="3840" width="9" style="191"/>
    <col min="3841" max="3841" width="4.140625" style="191" customWidth="1"/>
    <col min="3842" max="3842" width="12.28515625" style="191" customWidth="1"/>
    <col min="3843" max="3843" width="7.28515625" style="191" customWidth="1"/>
    <col min="3844" max="3844" width="8.5703125" style="191" customWidth="1"/>
    <col min="3845" max="3845" width="6.42578125" style="191" customWidth="1"/>
    <col min="3846" max="3846" width="9" style="191"/>
    <col min="3847" max="3847" width="5.28515625" style="191" customWidth="1"/>
    <col min="3848" max="3848" width="9.42578125" style="191" customWidth="1"/>
    <col min="3849" max="3849" width="5.7109375" style="191" customWidth="1"/>
    <col min="3850" max="3850" width="9.7109375" style="191" bestFit="1" customWidth="1"/>
    <col min="3851" max="3851" width="10.7109375" style="191" customWidth="1"/>
    <col min="3852" max="3852" width="9.28515625" style="191" bestFit="1" customWidth="1"/>
    <col min="3853" max="4096" width="9" style="191"/>
    <col min="4097" max="4097" width="4.140625" style="191" customWidth="1"/>
    <col min="4098" max="4098" width="12.28515625" style="191" customWidth="1"/>
    <col min="4099" max="4099" width="7.28515625" style="191" customWidth="1"/>
    <col min="4100" max="4100" width="8.5703125" style="191" customWidth="1"/>
    <col min="4101" max="4101" width="6.42578125" style="191" customWidth="1"/>
    <col min="4102" max="4102" width="9" style="191"/>
    <col min="4103" max="4103" width="5.28515625" style="191" customWidth="1"/>
    <col min="4104" max="4104" width="9.42578125" style="191" customWidth="1"/>
    <col min="4105" max="4105" width="5.7109375" style="191" customWidth="1"/>
    <col min="4106" max="4106" width="9.7109375" style="191" bestFit="1" customWidth="1"/>
    <col min="4107" max="4107" width="10.7109375" style="191" customWidth="1"/>
    <col min="4108" max="4108" width="9.28515625" style="191" bestFit="1" customWidth="1"/>
    <col min="4109" max="4352" width="9" style="191"/>
    <col min="4353" max="4353" width="4.140625" style="191" customWidth="1"/>
    <col min="4354" max="4354" width="12.28515625" style="191" customWidth="1"/>
    <col min="4355" max="4355" width="7.28515625" style="191" customWidth="1"/>
    <col min="4356" max="4356" width="8.5703125" style="191" customWidth="1"/>
    <col min="4357" max="4357" width="6.42578125" style="191" customWidth="1"/>
    <col min="4358" max="4358" width="9" style="191"/>
    <col min="4359" max="4359" width="5.28515625" style="191" customWidth="1"/>
    <col min="4360" max="4360" width="9.42578125" style="191" customWidth="1"/>
    <col min="4361" max="4361" width="5.7109375" style="191" customWidth="1"/>
    <col min="4362" max="4362" width="9.7109375" style="191" bestFit="1" customWidth="1"/>
    <col min="4363" max="4363" width="10.7109375" style="191" customWidth="1"/>
    <col min="4364" max="4364" width="9.28515625" style="191" bestFit="1" customWidth="1"/>
    <col min="4365" max="4608" width="9" style="191"/>
    <col min="4609" max="4609" width="4.140625" style="191" customWidth="1"/>
    <col min="4610" max="4610" width="12.28515625" style="191" customWidth="1"/>
    <col min="4611" max="4611" width="7.28515625" style="191" customWidth="1"/>
    <col min="4612" max="4612" width="8.5703125" style="191" customWidth="1"/>
    <col min="4613" max="4613" width="6.42578125" style="191" customWidth="1"/>
    <col min="4614" max="4614" width="9" style="191"/>
    <col min="4615" max="4615" width="5.28515625" style="191" customWidth="1"/>
    <col min="4616" max="4616" width="9.42578125" style="191" customWidth="1"/>
    <col min="4617" max="4617" width="5.7109375" style="191" customWidth="1"/>
    <col min="4618" max="4618" width="9.7109375" style="191" bestFit="1" customWidth="1"/>
    <col min="4619" max="4619" width="10.7109375" style="191" customWidth="1"/>
    <col min="4620" max="4620" width="9.28515625" style="191" bestFit="1" customWidth="1"/>
    <col min="4621" max="4864" width="9" style="191"/>
    <col min="4865" max="4865" width="4.140625" style="191" customWidth="1"/>
    <col min="4866" max="4866" width="12.28515625" style="191" customWidth="1"/>
    <col min="4867" max="4867" width="7.28515625" style="191" customWidth="1"/>
    <col min="4868" max="4868" width="8.5703125" style="191" customWidth="1"/>
    <col min="4869" max="4869" width="6.42578125" style="191" customWidth="1"/>
    <col min="4870" max="4870" width="9" style="191"/>
    <col min="4871" max="4871" width="5.28515625" style="191" customWidth="1"/>
    <col min="4872" max="4872" width="9.42578125" style="191" customWidth="1"/>
    <col min="4873" max="4873" width="5.7109375" style="191" customWidth="1"/>
    <col min="4874" max="4874" width="9.7109375" style="191" bestFit="1" customWidth="1"/>
    <col min="4875" max="4875" width="10.7109375" style="191" customWidth="1"/>
    <col min="4876" max="4876" width="9.28515625" style="191" bestFit="1" customWidth="1"/>
    <col min="4877" max="5120" width="9" style="191"/>
    <col min="5121" max="5121" width="4.140625" style="191" customWidth="1"/>
    <col min="5122" max="5122" width="12.28515625" style="191" customWidth="1"/>
    <col min="5123" max="5123" width="7.28515625" style="191" customWidth="1"/>
    <col min="5124" max="5124" width="8.5703125" style="191" customWidth="1"/>
    <col min="5125" max="5125" width="6.42578125" style="191" customWidth="1"/>
    <col min="5126" max="5126" width="9" style="191"/>
    <col min="5127" max="5127" width="5.28515625" style="191" customWidth="1"/>
    <col min="5128" max="5128" width="9.42578125" style="191" customWidth="1"/>
    <col min="5129" max="5129" width="5.7109375" style="191" customWidth="1"/>
    <col min="5130" max="5130" width="9.7109375" style="191" bestFit="1" customWidth="1"/>
    <col min="5131" max="5131" width="10.7109375" style="191" customWidth="1"/>
    <col min="5132" max="5132" width="9.28515625" style="191" bestFit="1" customWidth="1"/>
    <col min="5133" max="5376" width="9" style="191"/>
    <col min="5377" max="5377" width="4.140625" style="191" customWidth="1"/>
    <col min="5378" max="5378" width="12.28515625" style="191" customWidth="1"/>
    <col min="5379" max="5379" width="7.28515625" style="191" customWidth="1"/>
    <col min="5380" max="5380" width="8.5703125" style="191" customWidth="1"/>
    <col min="5381" max="5381" width="6.42578125" style="191" customWidth="1"/>
    <col min="5382" max="5382" width="9" style="191"/>
    <col min="5383" max="5383" width="5.28515625" style="191" customWidth="1"/>
    <col min="5384" max="5384" width="9.42578125" style="191" customWidth="1"/>
    <col min="5385" max="5385" width="5.7109375" style="191" customWidth="1"/>
    <col min="5386" max="5386" width="9.7109375" style="191" bestFit="1" customWidth="1"/>
    <col min="5387" max="5387" width="10.7109375" style="191" customWidth="1"/>
    <col min="5388" max="5388" width="9.28515625" style="191" bestFit="1" customWidth="1"/>
    <col min="5389" max="5632" width="9" style="191"/>
    <col min="5633" max="5633" width="4.140625" style="191" customWidth="1"/>
    <col min="5634" max="5634" width="12.28515625" style="191" customWidth="1"/>
    <col min="5635" max="5635" width="7.28515625" style="191" customWidth="1"/>
    <col min="5636" max="5636" width="8.5703125" style="191" customWidth="1"/>
    <col min="5637" max="5637" width="6.42578125" style="191" customWidth="1"/>
    <col min="5638" max="5638" width="9" style="191"/>
    <col min="5639" max="5639" width="5.28515625" style="191" customWidth="1"/>
    <col min="5640" max="5640" width="9.42578125" style="191" customWidth="1"/>
    <col min="5641" max="5641" width="5.7109375" style="191" customWidth="1"/>
    <col min="5642" max="5642" width="9.7109375" style="191" bestFit="1" customWidth="1"/>
    <col min="5643" max="5643" width="10.7109375" style="191" customWidth="1"/>
    <col min="5644" max="5644" width="9.28515625" style="191" bestFit="1" customWidth="1"/>
    <col min="5645" max="5888" width="9" style="191"/>
    <col min="5889" max="5889" width="4.140625" style="191" customWidth="1"/>
    <col min="5890" max="5890" width="12.28515625" style="191" customWidth="1"/>
    <col min="5891" max="5891" width="7.28515625" style="191" customWidth="1"/>
    <col min="5892" max="5892" width="8.5703125" style="191" customWidth="1"/>
    <col min="5893" max="5893" width="6.42578125" style="191" customWidth="1"/>
    <col min="5894" max="5894" width="9" style="191"/>
    <col min="5895" max="5895" width="5.28515625" style="191" customWidth="1"/>
    <col min="5896" max="5896" width="9.42578125" style="191" customWidth="1"/>
    <col min="5897" max="5897" width="5.7109375" style="191" customWidth="1"/>
    <col min="5898" max="5898" width="9.7109375" style="191" bestFit="1" customWidth="1"/>
    <col min="5899" max="5899" width="10.7109375" style="191" customWidth="1"/>
    <col min="5900" max="5900" width="9.28515625" style="191" bestFit="1" customWidth="1"/>
    <col min="5901" max="6144" width="9" style="191"/>
    <col min="6145" max="6145" width="4.140625" style="191" customWidth="1"/>
    <col min="6146" max="6146" width="12.28515625" style="191" customWidth="1"/>
    <col min="6147" max="6147" width="7.28515625" style="191" customWidth="1"/>
    <col min="6148" max="6148" width="8.5703125" style="191" customWidth="1"/>
    <col min="6149" max="6149" width="6.42578125" style="191" customWidth="1"/>
    <col min="6150" max="6150" width="9" style="191"/>
    <col min="6151" max="6151" width="5.28515625" style="191" customWidth="1"/>
    <col min="6152" max="6152" width="9.42578125" style="191" customWidth="1"/>
    <col min="6153" max="6153" width="5.7109375" style="191" customWidth="1"/>
    <col min="6154" max="6154" width="9.7109375" style="191" bestFit="1" customWidth="1"/>
    <col min="6155" max="6155" width="10.7109375" style="191" customWidth="1"/>
    <col min="6156" max="6156" width="9.28515625" style="191" bestFit="1" customWidth="1"/>
    <col min="6157" max="6400" width="9" style="191"/>
    <col min="6401" max="6401" width="4.140625" style="191" customWidth="1"/>
    <col min="6402" max="6402" width="12.28515625" style="191" customWidth="1"/>
    <col min="6403" max="6403" width="7.28515625" style="191" customWidth="1"/>
    <col min="6404" max="6404" width="8.5703125" style="191" customWidth="1"/>
    <col min="6405" max="6405" width="6.42578125" style="191" customWidth="1"/>
    <col min="6406" max="6406" width="9" style="191"/>
    <col min="6407" max="6407" width="5.28515625" style="191" customWidth="1"/>
    <col min="6408" max="6408" width="9.42578125" style="191" customWidth="1"/>
    <col min="6409" max="6409" width="5.7109375" style="191" customWidth="1"/>
    <col min="6410" max="6410" width="9.7109375" style="191" bestFit="1" customWidth="1"/>
    <col min="6411" max="6411" width="10.7109375" style="191" customWidth="1"/>
    <col min="6412" max="6412" width="9.28515625" style="191" bestFit="1" customWidth="1"/>
    <col min="6413" max="6656" width="9" style="191"/>
    <col min="6657" max="6657" width="4.140625" style="191" customWidth="1"/>
    <col min="6658" max="6658" width="12.28515625" style="191" customWidth="1"/>
    <col min="6659" max="6659" width="7.28515625" style="191" customWidth="1"/>
    <col min="6660" max="6660" width="8.5703125" style="191" customWidth="1"/>
    <col min="6661" max="6661" width="6.42578125" style="191" customWidth="1"/>
    <col min="6662" max="6662" width="9" style="191"/>
    <col min="6663" max="6663" width="5.28515625" style="191" customWidth="1"/>
    <col min="6664" max="6664" width="9.42578125" style="191" customWidth="1"/>
    <col min="6665" max="6665" width="5.7109375" style="191" customWidth="1"/>
    <col min="6666" max="6666" width="9.7109375" style="191" bestFit="1" customWidth="1"/>
    <col min="6667" max="6667" width="10.7109375" style="191" customWidth="1"/>
    <col min="6668" max="6668" width="9.28515625" style="191" bestFit="1" customWidth="1"/>
    <col min="6669" max="6912" width="9" style="191"/>
    <col min="6913" max="6913" width="4.140625" style="191" customWidth="1"/>
    <col min="6914" max="6914" width="12.28515625" style="191" customWidth="1"/>
    <col min="6915" max="6915" width="7.28515625" style="191" customWidth="1"/>
    <col min="6916" max="6916" width="8.5703125" style="191" customWidth="1"/>
    <col min="6917" max="6917" width="6.42578125" style="191" customWidth="1"/>
    <col min="6918" max="6918" width="9" style="191"/>
    <col min="6919" max="6919" width="5.28515625" style="191" customWidth="1"/>
    <col min="6920" max="6920" width="9.42578125" style="191" customWidth="1"/>
    <col min="6921" max="6921" width="5.7109375" style="191" customWidth="1"/>
    <col min="6922" max="6922" width="9.7109375" style="191" bestFit="1" customWidth="1"/>
    <col min="6923" max="6923" width="10.7109375" style="191" customWidth="1"/>
    <col min="6924" max="6924" width="9.28515625" style="191" bestFit="1" customWidth="1"/>
    <col min="6925" max="7168" width="9" style="191"/>
    <col min="7169" max="7169" width="4.140625" style="191" customWidth="1"/>
    <col min="7170" max="7170" width="12.28515625" style="191" customWidth="1"/>
    <col min="7171" max="7171" width="7.28515625" style="191" customWidth="1"/>
    <col min="7172" max="7172" width="8.5703125" style="191" customWidth="1"/>
    <col min="7173" max="7173" width="6.42578125" style="191" customWidth="1"/>
    <col min="7174" max="7174" width="9" style="191"/>
    <col min="7175" max="7175" width="5.28515625" style="191" customWidth="1"/>
    <col min="7176" max="7176" width="9.42578125" style="191" customWidth="1"/>
    <col min="7177" max="7177" width="5.7109375" style="191" customWidth="1"/>
    <col min="7178" max="7178" width="9.7109375" style="191" bestFit="1" customWidth="1"/>
    <col min="7179" max="7179" width="10.7109375" style="191" customWidth="1"/>
    <col min="7180" max="7180" width="9.28515625" style="191" bestFit="1" customWidth="1"/>
    <col min="7181" max="7424" width="9" style="191"/>
    <col min="7425" max="7425" width="4.140625" style="191" customWidth="1"/>
    <col min="7426" max="7426" width="12.28515625" style="191" customWidth="1"/>
    <col min="7427" max="7427" width="7.28515625" style="191" customWidth="1"/>
    <col min="7428" max="7428" width="8.5703125" style="191" customWidth="1"/>
    <col min="7429" max="7429" width="6.42578125" style="191" customWidth="1"/>
    <col min="7430" max="7430" width="9" style="191"/>
    <col min="7431" max="7431" width="5.28515625" style="191" customWidth="1"/>
    <col min="7432" max="7432" width="9.42578125" style="191" customWidth="1"/>
    <col min="7433" max="7433" width="5.7109375" style="191" customWidth="1"/>
    <col min="7434" max="7434" width="9.7109375" style="191" bestFit="1" customWidth="1"/>
    <col min="7435" max="7435" width="10.7109375" style="191" customWidth="1"/>
    <col min="7436" max="7436" width="9.28515625" style="191" bestFit="1" customWidth="1"/>
    <col min="7437" max="7680" width="9" style="191"/>
    <col min="7681" max="7681" width="4.140625" style="191" customWidth="1"/>
    <col min="7682" max="7682" width="12.28515625" style="191" customWidth="1"/>
    <col min="7683" max="7683" width="7.28515625" style="191" customWidth="1"/>
    <col min="7684" max="7684" width="8.5703125" style="191" customWidth="1"/>
    <col min="7685" max="7685" width="6.42578125" style="191" customWidth="1"/>
    <col min="7686" max="7686" width="9" style="191"/>
    <col min="7687" max="7687" width="5.28515625" style="191" customWidth="1"/>
    <col min="7688" max="7688" width="9.42578125" style="191" customWidth="1"/>
    <col min="7689" max="7689" width="5.7109375" style="191" customWidth="1"/>
    <col min="7690" max="7690" width="9.7109375" style="191" bestFit="1" customWidth="1"/>
    <col min="7691" max="7691" width="10.7109375" style="191" customWidth="1"/>
    <col min="7692" max="7692" width="9.28515625" style="191" bestFit="1" customWidth="1"/>
    <col min="7693" max="7936" width="9" style="191"/>
    <col min="7937" max="7937" width="4.140625" style="191" customWidth="1"/>
    <col min="7938" max="7938" width="12.28515625" style="191" customWidth="1"/>
    <col min="7939" max="7939" width="7.28515625" style="191" customWidth="1"/>
    <col min="7940" max="7940" width="8.5703125" style="191" customWidth="1"/>
    <col min="7941" max="7941" width="6.42578125" style="191" customWidth="1"/>
    <col min="7942" max="7942" width="9" style="191"/>
    <col min="7943" max="7943" width="5.28515625" style="191" customWidth="1"/>
    <col min="7944" max="7944" width="9.42578125" style="191" customWidth="1"/>
    <col min="7945" max="7945" width="5.7109375" style="191" customWidth="1"/>
    <col min="7946" max="7946" width="9.7109375" style="191" bestFit="1" customWidth="1"/>
    <col min="7947" max="7947" width="10.7109375" style="191" customWidth="1"/>
    <col min="7948" max="7948" width="9.28515625" style="191" bestFit="1" customWidth="1"/>
    <col min="7949" max="8192" width="9" style="191"/>
    <col min="8193" max="8193" width="4.140625" style="191" customWidth="1"/>
    <col min="8194" max="8194" width="12.28515625" style="191" customWidth="1"/>
    <col min="8195" max="8195" width="7.28515625" style="191" customWidth="1"/>
    <col min="8196" max="8196" width="8.5703125" style="191" customWidth="1"/>
    <col min="8197" max="8197" width="6.42578125" style="191" customWidth="1"/>
    <col min="8198" max="8198" width="9" style="191"/>
    <col min="8199" max="8199" width="5.28515625" style="191" customWidth="1"/>
    <col min="8200" max="8200" width="9.42578125" style="191" customWidth="1"/>
    <col min="8201" max="8201" width="5.7109375" style="191" customWidth="1"/>
    <col min="8202" max="8202" width="9.7109375" style="191" bestFit="1" customWidth="1"/>
    <col min="8203" max="8203" width="10.7109375" style="191" customWidth="1"/>
    <col min="8204" max="8204" width="9.28515625" style="191" bestFit="1" customWidth="1"/>
    <col min="8205" max="8448" width="9" style="191"/>
    <col min="8449" max="8449" width="4.140625" style="191" customWidth="1"/>
    <col min="8450" max="8450" width="12.28515625" style="191" customWidth="1"/>
    <col min="8451" max="8451" width="7.28515625" style="191" customWidth="1"/>
    <col min="8452" max="8452" width="8.5703125" style="191" customWidth="1"/>
    <col min="8453" max="8453" width="6.42578125" style="191" customWidth="1"/>
    <col min="8454" max="8454" width="9" style="191"/>
    <col min="8455" max="8455" width="5.28515625" style="191" customWidth="1"/>
    <col min="8456" max="8456" width="9.42578125" style="191" customWidth="1"/>
    <col min="8457" max="8457" width="5.7109375" style="191" customWidth="1"/>
    <col min="8458" max="8458" width="9.7109375" style="191" bestFit="1" customWidth="1"/>
    <col min="8459" max="8459" width="10.7109375" style="191" customWidth="1"/>
    <col min="8460" max="8460" width="9.28515625" style="191" bestFit="1" customWidth="1"/>
    <col min="8461" max="8704" width="9" style="191"/>
    <col min="8705" max="8705" width="4.140625" style="191" customWidth="1"/>
    <col min="8706" max="8706" width="12.28515625" style="191" customWidth="1"/>
    <col min="8707" max="8707" width="7.28515625" style="191" customWidth="1"/>
    <col min="8708" max="8708" width="8.5703125" style="191" customWidth="1"/>
    <col min="8709" max="8709" width="6.42578125" style="191" customWidth="1"/>
    <col min="8710" max="8710" width="9" style="191"/>
    <col min="8711" max="8711" width="5.28515625" style="191" customWidth="1"/>
    <col min="8712" max="8712" width="9.42578125" style="191" customWidth="1"/>
    <col min="8713" max="8713" width="5.7109375" style="191" customWidth="1"/>
    <col min="8714" max="8714" width="9.7109375" style="191" bestFit="1" customWidth="1"/>
    <col min="8715" max="8715" width="10.7109375" style="191" customWidth="1"/>
    <col min="8716" max="8716" width="9.28515625" style="191" bestFit="1" customWidth="1"/>
    <col min="8717" max="8960" width="9" style="191"/>
    <col min="8961" max="8961" width="4.140625" style="191" customWidth="1"/>
    <col min="8962" max="8962" width="12.28515625" style="191" customWidth="1"/>
    <col min="8963" max="8963" width="7.28515625" style="191" customWidth="1"/>
    <col min="8964" max="8964" width="8.5703125" style="191" customWidth="1"/>
    <col min="8965" max="8965" width="6.42578125" style="191" customWidth="1"/>
    <col min="8966" max="8966" width="9" style="191"/>
    <col min="8967" max="8967" width="5.28515625" style="191" customWidth="1"/>
    <col min="8968" max="8968" width="9.42578125" style="191" customWidth="1"/>
    <col min="8969" max="8969" width="5.7109375" style="191" customWidth="1"/>
    <col min="8970" max="8970" width="9.7109375" style="191" bestFit="1" customWidth="1"/>
    <col min="8971" max="8971" width="10.7109375" style="191" customWidth="1"/>
    <col min="8972" max="8972" width="9.28515625" style="191" bestFit="1" customWidth="1"/>
    <col min="8973" max="9216" width="9" style="191"/>
    <col min="9217" max="9217" width="4.140625" style="191" customWidth="1"/>
    <col min="9218" max="9218" width="12.28515625" style="191" customWidth="1"/>
    <col min="9219" max="9219" width="7.28515625" style="191" customWidth="1"/>
    <col min="9220" max="9220" width="8.5703125" style="191" customWidth="1"/>
    <col min="9221" max="9221" width="6.42578125" style="191" customWidth="1"/>
    <col min="9222" max="9222" width="9" style="191"/>
    <col min="9223" max="9223" width="5.28515625" style="191" customWidth="1"/>
    <col min="9224" max="9224" width="9.42578125" style="191" customWidth="1"/>
    <col min="9225" max="9225" width="5.7109375" style="191" customWidth="1"/>
    <col min="9226" max="9226" width="9.7109375" style="191" bestFit="1" customWidth="1"/>
    <col min="9227" max="9227" width="10.7109375" style="191" customWidth="1"/>
    <col min="9228" max="9228" width="9.28515625" style="191" bestFit="1" customWidth="1"/>
    <col min="9229" max="9472" width="9" style="191"/>
    <col min="9473" max="9473" width="4.140625" style="191" customWidth="1"/>
    <col min="9474" max="9474" width="12.28515625" style="191" customWidth="1"/>
    <col min="9475" max="9475" width="7.28515625" style="191" customWidth="1"/>
    <col min="9476" max="9476" width="8.5703125" style="191" customWidth="1"/>
    <col min="9477" max="9477" width="6.42578125" style="191" customWidth="1"/>
    <col min="9478" max="9478" width="9" style="191"/>
    <col min="9479" max="9479" width="5.28515625" style="191" customWidth="1"/>
    <col min="9480" max="9480" width="9.42578125" style="191" customWidth="1"/>
    <col min="9481" max="9481" width="5.7109375" style="191" customWidth="1"/>
    <col min="9482" max="9482" width="9.7109375" style="191" bestFit="1" customWidth="1"/>
    <col min="9483" max="9483" width="10.7109375" style="191" customWidth="1"/>
    <col min="9484" max="9484" width="9.28515625" style="191" bestFit="1" customWidth="1"/>
    <col min="9485" max="9728" width="9" style="191"/>
    <col min="9729" max="9729" width="4.140625" style="191" customWidth="1"/>
    <col min="9730" max="9730" width="12.28515625" style="191" customWidth="1"/>
    <col min="9731" max="9731" width="7.28515625" style="191" customWidth="1"/>
    <col min="9732" max="9732" width="8.5703125" style="191" customWidth="1"/>
    <col min="9733" max="9733" width="6.42578125" style="191" customWidth="1"/>
    <col min="9734" max="9734" width="9" style="191"/>
    <col min="9735" max="9735" width="5.28515625" style="191" customWidth="1"/>
    <col min="9736" max="9736" width="9.42578125" style="191" customWidth="1"/>
    <col min="9737" max="9737" width="5.7109375" style="191" customWidth="1"/>
    <col min="9738" max="9738" width="9.7109375" style="191" bestFit="1" customWidth="1"/>
    <col min="9739" max="9739" width="10.7109375" style="191" customWidth="1"/>
    <col min="9740" max="9740" width="9.28515625" style="191" bestFit="1" customWidth="1"/>
    <col min="9741" max="9984" width="9" style="191"/>
    <col min="9985" max="9985" width="4.140625" style="191" customWidth="1"/>
    <col min="9986" max="9986" width="12.28515625" style="191" customWidth="1"/>
    <col min="9987" max="9987" width="7.28515625" style="191" customWidth="1"/>
    <col min="9988" max="9988" width="8.5703125" style="191" customWidth="1"/>
    <col min="9989" max="9989" width="6.42578125" style="191" customWidth="1"/>
    <col min="9990" max="9990" width="9" style="191"/>
    <col min="9991" max="9991" width="5.28515625" style="191" customWidth="1"/>
    <col min="9992" max="9992" width="9.42578125" style="191" customWidth="1"/>
    <col min="9993" max="9993" width="5.7109375" style="191" customWidth="1"/>
    <col min="9994" max="9994" width="9.7109375" style="191" bestFit="1" customWidth="1"/>
    <col min="9995" max="9995" width="10.7109375" style="191" customWidth="1"/>
    <col min="9996" max="9996" width="9.28515625" style="191" bestFit="1" customWidth="1"/>
    <col min="9997" max="10240" width="9" style="191"/>
    <col min="10241" max="10241" width="4.140625" style="191" customWidth="1"/>
    <col min="10242" max="10242" width="12.28515625" style="191" customWidth="1"/>
    <col min="10243" max="10243" width="7.28515625" style="191" customWidth="1"/>
    <col min="10244" max="10244" width="8.5703125" style="191" customWidth="1"/>
    <col min="10245" max="10245" width="6.42578125" style="191" customWidth="1"/>
    <col min="10246" max="10246" width="9" style="191"/>
    <col min="10247" max="10247" width="5.28515625" style="191" customWidth="1"/>
    <col min="10248" max="10248" width="9.42578125" style="191" customWidth="1"/>
    <col min="10249" max="10249" width="5.7109375" style="191" customWidth="1"/>
    <col min="10250" max="10250" width="9.7109375" style="191" bestFit="1" customWidth="1"/>
    <col min="10251" max="10251" width="10.7109375" style="191" customWidth="1"/>
    <col min="10252" max="10252" width="9.28515625" style="191" bestFit="1" customWidth="1"/>
    <col min="10253" max="10496" width="9" style="191"/>
    <col min="10497" max="10497" width="4.140625" style="191" customWidth="1"/>
    <col min="10498" max="10498" width="12.28515625" style="191" customWidth="1"/>
    <col min="10499" max="10499" width="7.28515625" style="191" customWidth="1"/>
    <col min="10500" max="10500" width="8.5703125" style="191" customWidth="1"/>
    <col min="10501" max="10501" width="6.42578125" style="191" customWidth="1"/>
    <col min="10502" max="10502" width="9" style="191"/>
    <col min="10503" max="10503" width="5.28515625" style="191" customWidth="1"/>
    <col min="10504" max="10504" width="9.42578125" style="191" customWidth="1"/>
    <col min="10505" max="10505" width="5.7109375" style="191" customWidth="1"/>
    <col min="10506" max="10506" width="9.7109375" style="191" bestFit="1" customWidth="1"/>
    <col min="10507" max="10507" width="10.7109375" style="191" customWidth="1"/>
    <col min="10508" max="10508" width="9.28515625" style="191" bestFit="1" customWidth="1"/>
    <col min="10509" max="10752" width="9" style="191"/>
    <col min="10753" max="10753" width="4.140625" style="191" customWidth="1"/>
    <col min="10754" max="10754" width="12.28515625" style="191" customWidth="1"/>
    <col min="10755" max="10755" width="7.28515625" style="191" customWidth="1"/>
    <col min="10756" max="10756" width="8.5703125" style="191" customWidth="1"/>
    <col min="10757" max="10757" width="6.42578125" style="191" customWidth="1"/>
    <col min="10758" max="10758" width="9" style="191"/>
    <col min="10759" max="10759" width="5.28515625" style="191" customWidth="1"/>
    <col min="10760" max="10760" width="9.42578125" style="191" customWidth="1"/>
    <col min="10761" max="10761" width="5.7109375" style="191" customWidth="1"/>
    <col min="10762" max="10762" width="9.7109375" style="191" bestFit="1" customWidth="1"/>
    <col min="10763" max="10763" width="10.7109375" style="191" customWidth="1"/>
    <col min="10764" max="10764" width="9.28515625" style="191" bestFit="1" customWidth="1"/>
    <col min="10765" max="11008" width="9" style="191"/>
    <col min="11009" max="11009" width="4.140625" style="191" customWidth="1"/>
    <col min="11010" max="11010" width="12.28515625" style="191" customWidth="1"/>
    <col min="11011" max="11011" width="7.28515625" style="191" customWidth="1"/>
    <col min="11012" max="11012" width="8.5703125" style="191" customWidth="1"/>
    <col min="11013" max="11013" width="6.42578125" style="191" customWidth="1"/>
    <col min="11014" max="11014" width="9" style="191"/>
    <col min="11015" max="11015" width="5.28515625" style="191" customWidth="1"/>
    <col min="11016" max="11016" width="9.42578125" style="191" customWidth="1"/>
    <col min="11017" max="11017" width="5.7109375" style="191" customWidth="1"/>
    <col min="11018" max="11018" width="9.7109375" style="191" bestFit="1" customWidth="1"/>
    <col min="11019" max="11019" width="10.7109375" style="191" customWidth="1"/>
    <col min="11020" max="11020" width="9.28515625" style="191" bestFit="1" customWidth="1"/>
    <col min="11021" max="11264" width="9" style="191"/>
    <col min="11265" max="11265" width="4.140625" style="191" customWidth="1"/>
    <col min="11266" max="11266" width="12.28515625" style="191" customWidth="1"/>
    <col min="11267" max="11267" width="7.28515625" style="191" customWidth="1"/>
    <col min="11268" max="11268" width="8.5703125" style="191" customWidth="1"/>
    <col min="11269" max="11269" width="6.42578125" style="191" customWidth="1"/>
    <col min="11270" max="11270" width="9" style="191"/>
    <col min="11271" max="11271" width="5.28515625" style="191" customWidth="1"/>
    <col min="11272" max="11272" width="9.42578125" style="191" customWidth="1"/>
    <col min="11273" max="11273" width="5.7109375" style="191" customWidth="1"/>
    <col min="11274" max="11274" width="9.7109375" style="191" bestFit="1" customWidth="1"/>
    <col min="11275" max="11275" width="10.7109375" style="191" customWidth="1"/>
    <col min="11276" max="11276" width="9.28515625" style="191" bestFit="1" customWidth="1"/>
    <col min="11277" max="11520" width="9" style="191"/>
    <col min="11521" max="11521" width="4.140625" style="191" customWidth="1"/>
    <col min="11522" max="11522" width="12.28515625" style="191" customWidth="1"/>
    <col min="11523" max="11523" width="7.28515625" style="191" customWidth="1"/>
    <col min="11524" max="11524" width="8.5703125" style="191" customWidth="1"/>
    <col min="11525" max="11525" width="6.42578125" style="191" customWidth="1"/>
    <col min="11526" max="11526" width="9" style="191"/>
    <col min="11527" max="11527" width="5.28515625" style="191" customWidth="1"/>
    <col min="11528" max="11528" width="9.42578125" style="191" customWidth="1"/>
    <col min="11529" max="11529" width="5.7109375" style="191" customWidth="1"/>
    <col min="11530" max="11530" width="9.7109375" style="191" bestFit="1" customWidth="1"/>
    <col min="11531" max="11531" width="10.7109375" style="191" customWidth="1"/>
    <col min="11532" max="11532" width="9.28515625" style="191" bestFit="1" customWidth="1"/>
    <col min="11533" max="11776" width="9" style="191"/>
    <col min="11777" max="11777" width="4.140625" style="191" customWidth="1"/>
    <col min="11778" max="11778" width="12.28515625" style="191" customWidth="1"/>
    <col min="11779" max="11779" width="7.28515625" style="191" customWidth="1"/>
    <col min="11780" max="11780" width="8.5703125" style="191" customWidth="1"/>
    <col min="11781" max="11781" width="6.42578125" style="191" customWidth="1"/>
    <col min="11782" max="11782" width="9" style="191"/>
    <col min="11783" max="11783" width="5.28515625" style="191" customWidth="1"/>
    <col min="11784" max="11784" width="9.42578125" style="191" customWidth="1"/>
    <col min="11785" max="11785" width="5.7109375" style="191" customWidth="1"/>
    <col min="11786" max="11786" width="9.7109375" style="191" bestFit="1" customWidth="1"/>
    <col min="11787" max="11787" width="10.7109375" style="191" customWidth="1"/>
    <col min="11788" max="11788" width="9.28515625" style="191" bestFit="1" customWidth="1"/>
    <col min="11789" max="12032" width="9" style="191"/>
    <col min="12033" max="12033" width="4.140625" style="191" customWidth="1"/>
    <col min="12034" max="12034" width="12.28515625" style="191" customWidth="1"/>
    <col min="12035" max="12035" width="7.28515625" style="191" customWidth="1"/>
    <col min="12036" max="12036" width="8.5703125" style="191" customWidth="1"/>
    <col min="12037" max="12037" width="6.42578125" style="191" customWidth="1"/>
    <col min="12038" max="12038" width="9" style="191"/>
    <col min="12039" max="12039" width="5.28515625" style="191" customWidth="1"/>
    <col min="12040" max="12040" width="9.42578125" style="191" customWidth="1"/>
    <col min="12041" max="12041" width="5.7109375" style="191" customWidth="1"/>
    <col min="12042" max="12042" width="9.7109375" style="191" bestFit="1" customWidth="1"/>
    <col min="12043" max="12043" width="10.7109375" style="191" customWidth="1"/>
    <col min="12044" max="12044" width="9.28515625" style="191" bestFit="1" customWidth="1"/>
    <col min="12045" max="12288" width="9" style="191"/>
    <col min="12289" max="12289" width="4.140625" style="191" customWidth="1"/>
    <col min="12290" max="12290" width="12.28515625" style="191" customWidth="1"/>
    <col min="12291" max="12291" width="7.28515625" style="191" customWidth="1"/>
    <col min="12292" max="12292" width="8.5703125" style="191" customWidth="1"/>
    <col min="12293" max="12293" width="6.42578125" style="191" customWidth="1"/>
    <col min="12294" max="12294" width="9" style="191"/>
    <col min="12295" max="12295" width="5.28515625" style="191" customWidth="1"/>
    <col min="12296" max="12296" width="9.42578125" style="191" customWidth="1"/>
    <col min="12297" max="12297" width="5.7109375" style="191" customWidth="1"/>
    <col min="12298" max="12298" width="9.7109375" style="191" bestFit="1" customWidth="1"/>
    <col min="12299" max="12299" width="10.7109375" style="191" customWidth="1"/>
    <col min="12300" max="12300" width="9.28515625" style="191" bestFit="1" customWidth="1"/>
    <col min="12301" max="12544" width="9" style="191"/>
    <col min="12545" max="12545" width="4.140625" style="191" customWidth="1"/>
    <col min="12546" max="12546" width="12.28515625" style="191" customWidth="1"/>
    <col min="12547" max="12547" width="7.28515625" style="191" customWidth="1"/>
    <col min="12548" max="12548" width="8.5703125" style="191" customWidth="1"/>
    <col min="12549" max="12549" width="6.42578125" style="191" customWidth="1"/>
    <col min="12550" max="12550" width="9" style="191"/>
    <col min="12551" max="12551" width="5.28515625" style="191" customWidth="1"/>
    <col min="12552" max="12552" width="9.42578125" style="191" customWidth="1"/>
    <col min="12553" max="12553" width="5.7109375" style="191" customWidth="1"/>
    <col min="12554" max="12554" width="9.7109375" style="191" bestFit="1" customWidth="1"/>
    <col min="12555" max="12555" width="10.7109375" style="191" customWidth="1"/>
    <col min="12556" max="12556" width="9.28515625" style="191" bestFit="1" customWidth="1"/>
    <col min="12557" max="12800" width="9" style="191"/>
    <col min="12801" max="12801" width="4.140625" style="191" customWidth="1"/>
    <col min="12802" max="12802" width="12.28515625" style="191" customWidth="1"/>
    <col min="12803" max="12803" width="7.28515625" style="191" customWidth="1"/>
    <col min="12804" max="12804" width="8.5703125" style="191" customWidth="1"/>
    <col min="12805" max="12805" width="6.42578125" style="191" customWidth="1"/>
    <col min="12806" max="12806" width="9" style="191"/>
    <col min="12807" max="12807" width="5.28515625" style="191" customWidth="1"/>
    <col min="12808" max="12808" width="9.42578125" style="191" customWidth="1"/>
    <col min="12809" max="12809" width="5.7109375" style="191" customWidth="1"/>
    <col min="12810" max="12810" width="9.7109375" style="191" bestFit="1" customWidth="1"/>
    <col min="12811" max="12811" width="10.7109375" style="191" customWidth="1"/>
    <col min="12812" max="12812" width="9.28515625" style="191" bestFit="1" customWidth="1"/>
    <col min="12813" max="13056" width="9" style="191"/>
    <col min="13057" max="13057" width="4.140625" style="191" customWidth="1"/>
    <col min="13058" max="13058" width="12.28515625" style="191" customWidth="1"/>
    <col min="13059" max="13059" width="7.28515625" style="191" customWidth="1"/>
    <col min="13060" max="13060" width="8.5703125" style="191" customWidth="1"/>
    <col min="13061" max="13061" width="6.42578125" style="191" customWidth="1"/>
    <col min="13062" max="13062" width="9" style="191"/>
    <col min="13063" max="13063" width="5.28515625" style="191" customWidth="1"/>
    <col min="13064" max="13064" width="9.42578125" style="191" customWidth="1"/>
    <col min="13065" max="13065" width="5.7109375" style="191" customWidth="1"/>
    <col min="13066" max="13066" width="9.7109375" style="191" bestFit="1" customWidth="1"/>
    <col min="13067" max="13067" width="10.7109375" style="191" customWidth="1"/>
    <col min="13068" max="13068" width="9.28515625" style="191" bestFit="1" customWidth="1"/>
    <col min="13069" max="13312" width="9" style="191"/>
    <col min="13313" max="13313" width="4.140625" style="191" customWidth="1"/>
    <col min="13314" max="13314" width="12.28515625" style="191" customWidth="1"/>
    <col min="13315" max="13315" width="7.28515625" style="191" customWidth="1"/>
    <col min="13316" max="13316" width="8.5703125" style="191" customWidth="1"/>
    <col min="13317" max="13317" width="6.42578125" style="191" customWidth="1"/>
    <col min="13318" max="13318" width="9" style="191"/>
    <col min="13319" max="13319" width="5.28515625" style="191" customWidth="1"/>
    <col min="13320" max="13320" width="9.42578125" style="191" customWidth="1"/>
    <col min="13321" max="13321" width="5.7109375" style="191" customWidth="1"/>
    <col min="13322" max="13322" width="9.7109375" style="191" bestFit="1" customWidth="1"/>
    <col min="13323" max="13323" width="10.7109375" style="191" customWidth="1"/>
    <col min="13324" max="13324" width="9.28515625" style="191" bestFit="1" customWidth="1"/>
    <col min="13325" max="13568" width="9" style="191"/>
    <col min="13569" max="13569" width="4.140625" style="191" customWidth="1"/>
    <col min="13570" max="13570" width="12.28515625" style="191" customWidth="1"/>
    <col min="13571" max="13571" width="7.28515625" style="191" customWidth="1"/>
    <col min="13572" max="13572" width="8.5703125" style="191" customWidth="1"/>
    <col min="13573" max="13573" width="6.42578125" style="191" customWidth="1"/>
    <col min="13574" max="13574" width="9" style="191"/>
    <col min="13575" max="13575" width="5.28515625" style="191" customWidth="1"/>
    <col min="13576" max="13576" width="9.42578125" style="191" customWidth="1"/>
    <col min="13577" max="13577" width="5.7109375" style="191" customWidth="1"/>
    <col min="13578" max="13578" width="9.7109375" style="191" bestFit="1" customWidth="1"/>
    <col min="13579" max="13579" width="10.7109375" style="191" customWidth="1"/>
    <col min="13580" max="13580" width="9.28515625" style="191" bestFit="1" customWidth="1"/>
    <col min="13581" max="13824" width="9" style="191"/>
    <col min="13825" max="13825" width="4.140625" style="191" customWidth="1"/>
    <col min="13826" max="13826" width="12.28515625" style="191" customWidth="1"/>
    <col min="13827" max="13827" width="7.28515625" style="191" customWidth="1"/>
    <col min="13828" max="13828" width="8.5703125" style="191" customWidth="1"/>
    <col min="13829" max="13829" width="6.42578125" style="191" customWidth="1"/>
    <col min="13830" max="13830" width="9" style="191"/>
    <col min="13831" max="13831" width="5.28515625" style="191" customWidth="1"/>
    <col min="13832" max="13832" width="9.42578125" style="191" customWidth="1"/>
    <col min="13833" max="13833" width="5.7109375" style="191" customWidth="1"/>
    <col min="13834" max="13834" width="9.7109375" style="191" bestFit="1" customWidth="1"/>
    <col min="13835" max="13835" width="10.7109375" style="191" customWidth="1"/>
    <col min="13836" max="13836" width="9.28515625" style="191" bestFit="1" customWidth="1"/>
    <col min="13837" max="14080" width="9" style="191"/>
    <col min="14081" max="14081" width="4.140625" style="191" customWidth="1"/>
    <col min="14082" max="14082" width="12.28515625" style="191" customWidth="1"/>
    <col min="14083" max="14083" width="7.28515625" style="191" customWidth="1"/>
    <col min="14084" max="14084" width="8.5703125" style="191" customWidth="1"/>
    <col min="14085" max="14085" width="6.42578125" style="191" customWidth="1"/>
    <col min="14086" max="14086" width="9" style="191"/>
    <col min="14087" max="14087" width="5.28515625" style="191" customWidth="1"/>
    <col min="14088" max="14088" width="9.42578125" style="191" customWidth="1"/>
    <col min="14089" max="14089" width="5.7109375" style="191" customWidth="1"/>
    <col min="14090" max="14090" width="9.7109375" style="191" bestFit="1" customWidth="1"/>
    <col min="14091" max="14091" width="10.7109375" style="191" customWidth="1"/>
    <col min="14092" max="14092" width="9.28515625" style="191" bestFit="1" customWidth="1"/>
    <col min="14093" max="14336" width="9" style="191"/>
    <col min="14337" max="14337" width="4.140625" style="191" customWidth="1"/>
    <col min="14338" max="14338" width="12.28515625" style="191" customWidth="1"/>
    <col min="14339" max="14339" width="7.28515625" style="191" customWidth="1"/>
    <col min="14340" max="14340" width="8.5703125" style="191" customWidth="1"/>
    <col min="14341" max="14341" width="6.42578125" style="191" customWidth="1"/>
    <col min="14342" max="14342" width="9" style="191"/>
    <col min="14343" max="14343" width="5.28515625" style="191" customWidth="1"/>
    <col min="14344" max="14344" width="9.42578125" style="191" customWidth="1"/>
    <col min="14345" max="14345" width="5.7109375" style="191" customWidth="1"/>
    <col min="14346" max="14346" width="9.7109375" style="191" bestFit="1" customWidth="1"/>
    <col min="14347" max="14347" width="10.7109375" style="191" customWidth="1"/>
    <col min="14348" max="14348" width="9.28515625" style="191" bestFit="1" customWidth="1"/>
    <col min="14349" max="14592" width="9" style="191"/>
    <col min="14593" max="14593" width="4.140625" style="191" customWidth="1"/>
    <col min="14594" max="14594" width="12.28515625" style="191" customWidth="1"/>
    <col min="14595" max="14595" width="7.28515625" style="191" customWidth="1"/>
    <col min="14596" max="14596" width="8.5703125" style="191" customWidth="1"/>
    <col min="14597" max="14597" width="6.42578125" style="191" customWidth="1"/>
    <col min="14598" max="14598" width="9" style="191"/>
    <col min="14599" max="14599" width="5.28515625" style="191" customWidth="1"/>
    <col min="14600" max="14600" width="9.42578125" style="191" customWidth="1"/>
    <col min="14601" max="14601" width="5.7109375" style="191" customWidth="1"/>
    <col min="14602" max="14602" width="9.7109375" style="191" bestFit="1" customWidth="1"/>
    <col min="14603" max="14603" width="10.7109375" style="191" customWidth="1"/>
    <col min="14604" max="14604" width="9.28515625" style="191" bestFit="1" customWidth="1"/>
    <col min="14605" max="14848" width="9" style="191"/>
    <col min="14849" max="14849" width="4.140625" style="191" customWidth="1"/>
    <col min="14850" max="14850" width="12.28515625" style="191" customWidth="1"/>
    <col min="14851" max="14851" width="7.28515625" style="191" customWidth="1"/>
    <col min="14852" max="14852" width="8.5703125" style="191" customWidth="1"/>
    <col min="14853" max="14853" width="6.42578125" style="191" customWidth="1"/>
    <col min="14854" max="14854" width="9" style="191"/>
    <col min="14855" max="14855" width="5.28515625" style="191" customWidth="1"/>
    <col min="14856" max="14856" width="9.42578125" style="191" customWidth="1"/>
    <col min="14857" max="14857" width="5.7109375" style="191" customWidth="1"/>
    <col min="14858" max="14858" width="9.7109375" style="191" bestFit="1" customWidth="1"/>
    <col min="14859" max="14859" width="10.7109375" style="191" customWidth="1"/>
    <col min="14860" max="14860" width="9.28515625" style="191" bestFit="1" customWidth="1"/>
    <col min="14861" max="15104" width="9" style="191"/>
    <col min="15105" max="15105" width="4.140625" style="191" customWidth="1"/>
    <col min="15106" max="15106" width="12.28515625" style="191" customWidth="1"/>
    <col min="15107" max="15107" width="7.28515625" style="191" customWidth="1"/>
    <col min="15108" max="15108" width="8.5703125" style="191" customWidth="1"/>
    <col min="15109" max="15109" width="6.42578125" style="191" customWidth="1"/>
    <col min="15110" max="15110" width="9" style="191"/>
    <col min="15111" max="15111" width="5.28515625" style="191" customWidth="1"/>
    <col min="15112" max="15112" width="9.42578125" style="191" customWidth="1"/>
    <col min="15113" max="15113" width="5.7109375" style="191" customWidth="1"/>
    <col min="15114" max="15114" width="9.7109375" style="191" bestFit="1" customWidth="1"/>
    <col min="15115" max="15115" width="10.7109375" style="191" customWidth="1"/>
    <col min="15116" max="15116" width="9.28515625" style="191" bestFit="1" customWidth="1"/>
    <col min="15117" max="15360" width="9" style="191"/>
    <col min="15361" max="15361" width="4.140625" style="191" customWidth="1"/>
    <col min="15362" max="15362" width="12.28515625" style="191" customWidth="1"/>
    <col min="15363" max="15363" width="7.28515625" style="191" customWidth="1"/>
    <col min="15364" max="15364" width="8.5703125" style="191" customWidth="1"/>
    <col min="15365" max="15365" width="6.42578125" style="191" customWidth="1"/>
    <col min="15366" max="15366" width="9" style="191"/>
    <col min="15367" max="15367" width="5.28515625" style="191" customWidth="1"/>
    <col min="15368" max="15368" width="9.42578125" style="191" customWidth="1"/>
    <col min="15369" max="15369" width="5.7109375" style="191" customWidth="1"/>
    <col min="15370" max="15370" width="9.7109375" style="191" bestFit="1" customWidth="1"/>
    <col min="15371" max="15371" width="10.7109375" style="191" customWidth="1"/>
    <col min="15372" max="15372" width="9.28515625" style="191" bestFit="1" customWidth="1"/>
    <col min="15373" max="15616" width="9" style="191"/>
    <col min="15617" max="15617" width="4.140625" style="191" customWidth="1"/>
    <col min="15618" max="15618" width="12.28515625" style="191" customWidth="1"/>
    <col min="15619" max="15619" width="7.28515625" style="191" customWidth="1"/>
    <col min="15620" max="15620" width="8.5703125" style="191" customWidth="1"/>
    <col min="15621" max="15621" width="6.42578125" style="191" customWidth="1"/>
    <col min="15622" max="15622" width="9" style="191"/>
    <col min="15623" max="15623" width="5.28515625" style="191" customWidth="1"/>
    <col min="15624" max="15624" width="9.42578125" style="191" customWidth="1"/>
    <col min="15625" max="15625" width="5.7109375" style="191" customWidth="1"/>
    <col min="15626" max="15626" width="9.7109375" style="191" bestFit="1" customWidth="1"/>
    <col min="15627" max="15627" width="10.7109375" style="191" customWidth="1"/>
    <col min="15628" max="15628" width="9.28515625" style="191" bestFit="1" customWidth="1"/>
    <col min="15629" max="15872" width="9" style="191"/>
    <col min="15873" max="15873" width="4.140625" style="191" customWidth="1"/>
    <col min="15874" max="15874" width="12.28515625" style="191" customWidth="1"/>
    <col min="15875" max="15875" width="7.28515625" style="191" customWidth="1"/>
    <col min="15876" max="15876" width="8.5703125" style="191" customWidth="1"/>
    <col min="15877" max="15877" width="6.42578125" style="191" customWidth="1"/>
    <col min="15878" max="15878" width="9" style="191"/>
    <col min="15879" max="15879" width="5.28515625" style="191" customWidth="1"/>
    <col min="15880" max="15880" width="9.42578125" style="191" customWidth="1"/>
    <col min="15881" max="15881" width="5.7109375" style="191" customWidth="1"/>
    <col min="15882" max="15882" width="9.7109375" style="191" bestFit="1" customWidth="1"/>
    <col min="15883" max="15883" width="10.7109375" style="191" customWidth="1"/>
    <col min="15884" max="15884" width="9.28515625" style="191" bestFit="1" customWidth="1"/>
    <col min="15885" max="16128" width="9" style="191"/>
    <col min="16129" max="16129" width="4.140625" style="191" customWidth="1"/>
    <col min="16130" max="16130" width="12.28515625" style="191" customWidth="1"/>
    <col min="16131" max="16131" width="7.28515625" style="191" customWidth="1"/>
    <col min="16132" max="16132" width="8.5703125" style="191" customWidth="1"/>
    <col min="16133" max="16133" width="6.42578125" style="191" customWidth="1"/>
    <col min="16134" max="16134" width="9" style="191"/>
    <col min="16135" max="16135" width="5.28515625" style="191" customWidth="1"/>
    <col min="16136" max="16136" width="9.42578125" style="191" customWidth="1"/>
    <col min="16137" max="16137" width="5.7109375" style="191" customWidth="1"/>
    <col min="16138" max="16138" width="9.7109375" style="191" bestFit="1" customWidth="1"/>
    <col min="16139" max="16139" width="10.7109375" style="191" customWidth="1"/>
    <col min="16140" max="16140" width="9.28515625" style="191" bestFit="1" customWidth="1"/>
    <col min="16141" max="16384" width="9" style="191"/>
  </cols>
  <sheetData>
    <row r="1" spans="1:13" ht="18.75">
      <c r="A1" s="316" t="s">
        <v>441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3" ht="18.75">
      <c r="A2" s="359" t="s">
        <v>311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3" ht="18.75">
      <c r="A3" s="230" t="s">
        <v>248</v>
      </c>
      <c r="B3" s="230" t="s">
        <v>312</v>
      </c>
      <c r="C3" s="230" t="s">
        <v>293</v>
      </c>
      <c r="D3" s="230" t="s">
        <v>313</v>
      </c>
      <c r="E3" s="230" t="s">
        <v>314</v>
      </c>
      <c r="F3" s="230" t="s">
        <v>315</v>
      </c>
      <c r="G3" s="360" t="s">
        <v>294</v>
      </c>
      <c r="H3" s="361"/>
      <c r="I3" s="360" t="s">
        <v>295</v>
      </c>
      <c r="J3" s="361"/>
      <c r="K3" s="230" t="s">
        <v>260</v>
      </c>
    </row>
    <row r="4" spans="1:13" ht="18.75">
      <c r="A4" s="220"/>
      <c r="B4" s="119"/>
      <c r="C4" s="220" t="s">
        <v>316</v>
      </c>
      <c r="D4" s="220" t="s">
        <v>317</v>
      </c>
      <c r="E4" s="220" t="s">
        <v>318</v>
      </c>
      <c r="F4" s="220" t="s">
        <v>319</v>
      </c>
      <c r="G4" s="362"/>
      <c r="H4" s="363"/>
      <c r="I4" s="362"/>
      <c r="J4" s="363"/>
      <c r="K4" s="220" t="s">
        <v>320</v>
      </c>
    </row>
    <row r="5" spans="1:13" ht="18.75">
      <c r="A5" s="231"/>
      <c r="B5" s="137"/>
      <c r="C5" s="231"/>
      <c r="D5" s="231"/>
      <c r="E5" s="231"/>
      <c r="F5" s="231" t="s">
        <v>321</v>
      </c>
      <c r="G5" s="246" t="s">
        <v>166</v>
      </c>
      <c r="H5" s="246" t="s">
        <v>322</v>
      </c>
      <c r="I5" s="246" t="s">
        <v>166</v>
      </c>
      <c r="J5" s="246" t="s">
        <v>322</v>
      </c>
      <c r="K5" s="231" t="s">
        <v>322</v>
      </c>
    </row>
    <row r="6" spans="1:13" ht="18.75" hidden="1">
      <c r="A6" s="220">
        <v>1</v>
      </c>
      <c r="B6" s="119" t="s">
        <v>323</v>
      </c>
      <c r="C6" s="220">
        <v>14</v>
      </c>
      <c r="D6" s="220">
        <v>5</v>
      </c>
      <c r="E6" s="220">
        <v>3</v>
      </c>
      <c r="F6" s="220">
        <v>200</v>
      </c>
      <c r="G6" s="220">
        <v>7</v>
      </c>
      <c r="H6" s="126">
        <f>C6*D6*E6*F6*G6</f>
        <v>294000</v>
      </c>
      <c r="I6" s="220">
        <v>7</v>
      </c>
      <c r="J6" s="126">
        <f>C6*D6*E6*F6*I6</f>
        <v>294000</v>
      </c>
      <c r="K6" s="136">
        <f>H6+J6</f>
        <v>588000</v>
      </c>
      <c r="M6" s="247"/>
    </row>
    <row r="7" spans="1:13" ht="18.75" hidden="1">
      <c r="A7" s="220">
        <v>2</v>
      </c>
      <c r="B7" s="119" t="s">
        <v>324</v>
      </c>
      <c r="C7" s="220">
        <v>12</v>
      </c>
      <c r="D7" s="220">
        <v>5</v>
      </c>
      <c r="E7" s="220">
        <v>3</v>
      </c>
      <c r="F7" s="220">
        <v>200</v>
      </c>
      <c r="G7" s="220">
        <v>7</v>
      </c>
      <c r="H7" s="126">
        <f t="shared" ref="H7:H23" si="0">C7*D7*E7*F7*G7</f>
        <v>252000</v>
      </c>
      <c r="I7" s="220">
        <v>7</v>
      </c>
      <c r="J7" s="126">
        <f t="shared" ref="J7:J23" si="1">C7*D7*E7*F7*I7</f>
        <v>252000</v>
      </c>
      <c r="K7" s="136">
        <f t="shared" ref="K7:K71" si="2">H7+J7</f>
        <v>504000</v>
      </c>
      <c r="M7" s="247"/>
    </row>
    <row r="8" spans="1:13" ht="18.75" hidden="1">
      <c r="A8" s="220">
        <v>3</v>
      </c>
      <c r="B8" s="119" t="s">
        <v>325</v>
      </c>
      <c r="C8" s="220">
        <v>12</v>
      </c>
      <c r="D8" s="220">
        <v>5</v>
      </c>
      <c r="E8" s="220">
        <v>3</v>
      </c>
      <c r="F8" s="220">
        <v>200</v>
      </c>
      <c r="G8" s="220">
        <v>7</v>
      </c>
      <c r="H8" s="126">
        <f t="shared" si="0"/>
        <v>252000</v>
      </c>
      <c r="I8" s="220">
        <v>7</v>
      </c>
      <c r="J8" s="126">
        <f t="shared" si="1"/>
        <v>252000</v>
      </c>
      <c r="K8" s="136">
        <f t="shared" si="2"/>
        <v>504000</v>
      </c>
      <c r="M8" s="247"/>
    </row>
    <row r="9" spans="1:13" ht="18.75" hidden="1">
      <c r="A9" s="220">
        <v>4</v>
      </c>
      <c r="B9" s="119" t="s">
        <v>326</v>
      </c>
      <c r="C9" s="220">
        <v>28</v>
      </c>
      <c r="D9" s="220">
        <v>5</v>
      </c>
      <c r="E9" s="220">
        <v>3</v>
      </c>
      <c r="F9" s="220">
        <v>200</v>
      </c>
      <c r="G9" s="220">
        <v>7</v>
      </c>
      <c r="H9" s="126">
        <f t="shared" si="0"/>
        <v>588000</v>
      </c>
      <c r="I9" s="220">
        <v>7</v>
      </c>
      <c r="J9" s="126">
        <f t="shared" si="1"/>
        <v>588000</v>
      </c>
      <c r="K9" s="136">
        <f t="shared" si="2"/>
        <v>1176000</v>
      </c>
      <c r="M9" s="247"/>
    </row>
    <row r="10" spans="1:13" ht="18.75" hidden="1">
      <c r="A10" s="220">
        <v>5</v>
      </c>
      <c r="B10" s="119" t="s">
        <v>327</v>
      </c>
      <c r="C10" s="220">
        <v>14</v>
      </c>
      <c r="D10" s="220">
        <v>5</v>
      </c>
      <c r="E10" s="220">
        <v>3</v>
      </c>
      <c r="F10" s="220">
        <v>200</v>
      </c>
      <c r="G10" s="220">
        <v>7</v>
      </c>
      <c r="H10" s="126">
        <f t="shared" si="0"/>
        <v>294000</v>
      </c>
      <c r="I10" s="220">
        <v>7</v>
      </c>
      <c r="J10" s="126">
        <f t="shared" si="1"/>
        <v>294000</v>
      </c>
      <c r="K10" s="136">
        <f t="shared" si="2"/>
        <v>588000</v>
      </c>
      <c r="M10" s="247"/>
    </row>
    <row r="11" spans="1:13" ht="18.75" hidden="1">
      <c r="A11" s="220">
        <v>6</v>
      </c>
      <c r="B11" s="119" t="s">
        <v>328</v>
      </c>
      <c r="C11" s="220">
        <v>17</v>
      </c>
      <c r="D11" s="220">
        <v>5</v>
      </c>
      <c r="E11" s="220">
        <v>3</v>
      </c>
      <c r="F11" s="220">
        <v>200</v>
      </c>
      <c r="G11" s="220">
        <v>7</v>
      </c>
      <c r="H11" s="126">
        <f t="shared" si="0"/>
        <v>357000</v>
      </c>
      <c r="I11" s="220">
        <v>7</v>
      </c>
      <c r="J11" s="126">
        <f t="shared" si="1"/>
        <v>357000</v>
      </c>
      <c r="K11" s="136">
        <f t="shared" si="2"/>
        <v>714000</v>
      </c>
      <c r="M11" s="247"/>
    </row>
    <row r="12" spans="1:13" ht="18.75" hidden="1">
      <c r="A12" s="220">
        <v>7</v>
      </c>
      <c r="B12" s="119" t="s">
        <v>329</v>
      </c>
      <c r="C12" s="220">
        <v>10</v>
      </c>
      <c r="D12" s="220">
        <v>5</v>
      </c>
      <c r="E12" s="220">
        <v>3</v>
      </c>
      <c r="F12" s="220">
        <v>200</v>
      </c>
      <c r="G12" s="220">
        <v>7</v>
      </c>
      <c r="H12" s="126">
        <f t="shared" si="0"/>
        <v>210000</v>
      </c>
      <c r="I12" s="220">
        <v>7</v>
      </c>
      <c r="J12" s="126">
        <f t="shared" si="1"/>
        <v>210000</v>
      </c>
      <c r="K12" s="136">
        <f t="shared" si="2"/>
        <v>420000</v>
      </c>
      <c r="M12" s="247"/>
    </row>
    <row r="13" spans="1:13" ht="18.75" hidden="1">
      <c r="A13" s="220">
        <v>8</v>
      </c>
      <c r="B13" s="119" t="s">
        <v>330</v>
      </c>
      <c r="C13" s="220">
        <v>11</v>
      </c>
      <c r="D13" s="220">
        <v>5</v>
      </c>
      <c r="E13" s="220">
        <v>3</v>
      </c>
      <c r="F13" s="220">
        <v>200</v>
      </c>
      <c r="G13" s="220">
        <v>7</v>
      </c>
      <c r="H13" s="126">
        <f t="shared" si="0"/>
        <v>231000</v>
      </c>
      <c r="I13" s="220">
        <v>7</v>
      </c>
      <c r="J13" s="126">
        <f t="shared" si="1"/>
        <v>231000</v>
      </c>
      <c r="K13" s="136">
        <f t="shared" si="2"/>
        <v>462000</v>
      </c>
      <c r="M13" s="247"/>
    </row>
    <row r="14" spans="1:13" ht="18.75" hidden="1">
      <c r="A14" s="220">
        <v>9</v>
      </c>
      <c r="B14" s="119" t="s">
        <v>331</v>
      </c>
      <c r="C14" s="220">
        <v>29</v>
      </c>
      <c r="D14" s="220">
        <v>5</v>
      </c>
      <c r="E14" s="220">
        <v>3</v>
      </c>
      <c r="F14" s="220">
        <v>200</v>
      </c>
      <c r="G14" s="220">
        <v>7</v>
      </c>
      <c r="H14" s="126">
        <f t="shared" si="0"/>
        <v>609000</v>
      </c>
      <c r="I14" s="220">
        <v>7</v>
      </c>
      <c r="J14" s="126">
        <f t="shared" si="1"/>
        <v>609000</v>
      </c>
      <c r="K14" s="136">
        <f t="shared" si="2"/>
        <v>1218000</v>
      </c>
      <c r="M14" s="247"/>
    </row>
    <row r="15" spans="1:13" ht="18.75">
      <c r="A15" s="246"/>
      <c r="B15" s="248" t="s">
        <v>332</v>
      </c>
      <c r="C15" s="249">
        <f>SUM(C6:C14)</f>
        <v>147</v>
      </c>
      <c r="D15" s="250"/>
      <c r="E15" s="250"/>
      <c r="F15" s="250"/>
      <c r="G15" s="250"/>
      <c r="H15" s="251">
        <f>SUM(H6:H14)</f>
        <v>3087000</v>
      </c>
      <c r="I15" s="250"/>
      <c r="J15" s="251">
        <f>SUM(J6:J14)</f>
        <v>3087000</v>
      </c>
      <c r="K15" s="251">
        <f>SUM(H15:J15)</f>
        <v>6174000</v>
      </c>
      <c r="L15" s="252"/>
      <c r="M15" s="247"/>
    </row>
    <row r="16" spans="1:13" ht="18.75" hidden="1">
      <c r="A16" s="230">
        <v>1</v>
      </c>
      <c r="B16" s="253" t="s">
        <v>333</v>
      </c>
      <c r="C16" s="230">
        <v>23</v>
      </c>
      <c r="D16" s="230">
        <v>5</v>
      </c>
      <c r="E16" s="230">
        <v>3</v>
      </c>
      <c r="F16" s="230">
        <v>200</v>
      </c>
      <c r="G16" s="230">
        <v>7</v>
      </c>
      <c r="H16" s="254">
        <f t="shared" si="0"/>
        <v>483000</v>
      </c>
      <c r="I16" s="230">
        <v>7</v>
      </c>
      <c r="J16" s="254">
        <f t="shared" si="1"/>
        <v>483000</v>
      </c>
      <c r="K16" s="254">
        <f t="shared" si="2"/>
        <v>966000</v>
      </c>
      <c r="M16" s="247"/>
    </row>
    <row r="17" spans="1:13" ht="18.75" hidden="1">
      <c r="A17" s="220">
        <v>2</v>
      </c>
      <c r="B17" s="119" t="s">
        <v>334</v>
      </c>
      <c r="C17" s="220">
        <v>12</v>
      </c>
      <c r="D17" s="220">
        <v>5</v>
      </c>
      <c r="E17" s="220">
        <v>3</v>
      </c>
      <c r="F17" s="220">
        <v>200</v>
      </c>
      <c r="G17" s="220">
        <v>7</v>
      </c>
      <c r="H17" s="126">
        <f t="shared" si="0"/>
        <v>252000</v>
      </c>
      <c r="I17" s="220">
        <v>7</v>
      </c>
      <c r="J17" s="126">
        <f t="shared" si="1"/>
        <v>252000</v>
      </c>
      <c r="K17" s="126">
        <f t="shared" si="2"/>
        <v>504000</v>
      </c>
      <c r="M17" s="247"/>
    </row>
    <row r="18" spans="1:13" ht="18.75" hidden="1">
      <c r="A18" s="220">
        <v>3</v>
      </c>
      <c r="B18" s="119" t="s">
        <v>335</v>
      </c>
      <c r="C18" s="220">
        <v>21</v>
      </c>
      <c r="D18" s="220">
        <v>5</v>
      </c>
      <c r="E18" s="220">
        <v>3</v>
      </c>
      <c r="F18" s="220">
        <v>200</v>
      </c>
      <c r="G18" s="220">
        <v>7</v>
      </c>
      <c r="H18" s="126">
        <f t="shared" si="0"/>
        <v>441000</v>
      </c>
      <c r="I18" s="220">
        <v>7</v>
      </c>
      <c r="J18" s="126">
        <f t="shared" si="1"/>
        <v>441000</v>
      </c>
      <c r="K18" s="126">
        <f t="shared" si="2"/>
        <v>882000</v>
      </c>
      <c r="M18" s="247"/>
    </row>
    <row r="19" spans="1:13" ht="18.75" hidden="1">
      <c r="A19" s="220">
        <v>4</v>
      </c>
      <c r="B19" s="119" t="s">
        <v>336</v>
      </c>
      <c r="C19" s="220">
        <v>10</v>
      </c>
      <c r="D19" s="220">
        <v>5</v>
      </c>
      <c r="E19" s="220">
        <v>3</v>
      </c>
      <c r="F19" s="220">
        <v>200</v>
      </c>
      <c r="G19" s="220">
        <v>7</v>
      </c>
      <c r="H19" s="126">
        <f t="shared" si="0"/>
        <v>210000</v>
      </c>
      <c r="I19" s="220">
        <v>7</v>
      </c>
      <c r="J19" s="126">
        <f t="shared" si="1"/>
        <v>210000</v>
      </c>
      <c r="K19" s="126">
        <f t="shared" si="2"/>
        <v>420000</v>
      </c>
      <c r="M19" s="247"/>
    </row>
    <row r="20" spans="1:13" ht="18.75" hidden="1">
      <c r="A20" s="220">
        <v>5</v>
      </c>
      <c r="B20" s="119" t="s">
        <v>337</v>
      </c>
      <c r="C20" s="220">
        <v>17</v>
      </c>
      <c r="D20" s="220">
        <v>5</v>
      </c>
      <c r="E20" s="220">
        <v>3</v>
      </c>
      <c r="F20" s="220">
        <v>200</v>
      </c>
      <c r="G20" s="220">
        <v>7</v>
      </c>
      <c r="H20" s="126">
        <f t="shared" si="0"/>
        <v>357000</v>
      </c>
      <c r="I20" s="220">
        <v>7</v>
      </c>
      <c r="J20" s="126">
        <f t="shared" si="1"/>
        <v>357000</v>
      </c>
      <c r="K20" s="126">
        <f t="shared" si="2"/>
        <v>714000</v>
      </c>
      <c r="M20" s="247"/>
    </row>
    <row r="21" spans="1:13" ht="18.75" hidden="1">
      <c r="A21" s="220">
        <v>6</v>
      </c>
      <c r="B21" s="119" t="s">
        <v>338</v>
      </c>
      <c r="C21" s="220">
        <v>9</v>
      </c>
      <c r="D21" s="220">
        <v>5</v>
      </c>
      <c r="E21" s="220">
        <v>3</v>
      </c>
      <c r="F21" s="220">
        <v>200</v>
      </c>
      <c r="G21" s="220">
        <v>7</v>
      </c>
      <c r="H21" s="126">
        <f t="shared" si="0"/>
        <v>189000</v>
      </c>
      <c r="I21" s="220">
        <v>7</v>
      </c>
      <c r="J21" s="126">
        <f t="shared" si="1"/>
        <v>189000</v>
      </c>
      <c r="K21" s="126">
        <f t="shared" si="2"/>
        <v>378000</v>
      </c>
      <c r="M21" s="247"/>
    </row>
    <row r="22" spans="1:13" ht="18.75" hidden="1">
      <c r="A22" s="220">
        <v>7</v>
      </c>
      <c r="B22" s="119" t="s">
        <v>339</v>
      </c>
      <c r="C22" s="220">
        <v>7</v>
      </c>
      <c r="D22" s="220">
        <v>5</v>
      </c>
      <c r="E22" s="220">
        <v>3</v>
      </c>
      <c r="F22" s="220">
        <v>200</v>
      </c>
      <c r="G22" s="220">
        <v>7</v>
      </c>
      <c r="H22" s="126">
        <f t="shared" si="0"/>
        <v>147000</v>
      </c>
      <c r="I22" s="220">
        <v>7</v>
      </c>
      <c r="J22" s="126">
        <f t="shared" si="1"/>
        <v>147000</v>
      </c>
      <c r="K22" s="126">
        <f t="shared" si="2"/>
        <v>294000</v>
      </c>
      <c r="M22" s="247"/>
    </row>
    <row r="23" spans="1:13" ht="18.75" hidden="1">
      <c r="A23" s="220">
        <v>8</v>
      </c>
      <c r="B23" s="119" t="s">
        <v>340</v>
      </c>
      <c r="C23" s="220">
        <v>19</v>
      </c>
      <c r="D23" s="220">
        <v>5</v>
      </c>
      <c r="E23" s="231">
        <v>3</v>
      </c>
      <c r="F23" s="220">
        <v>200</v>
      </c>
      <c r="G23" s="220">
        <v>7</v>
      </c>
      <c r="H23" s="126">
        <f t="shared" si="0"/>
        <v>399000</v>
      </c>
      <c r="I23" s="220">
        <v>7</v>
      </c>
      <c r="J23" s="126">
        <f t="shared" si="1"/>
        <v>399000</v>
      </c>
      <c r="K23" s="126">
        <f t="shared" si="2"/>
        <v>798000</v>
      </c>
      <c r="M23" s="247"/>
    </row>
    <row r="24" spans="1:13" ht="18.75">
      <c r="A24" s="246"/>
      <c r="B24" s="248" t="s">
        <v>341</v>
      </c>
      <c r="C24" s="249">
        <f>SUM(C16:C23)</f>
        <v>118</v>
      </c>
      <c r="D24" s="250"/>
      <c r="E24" s="250"/>
      <c r="F24" s="250"/>
      <c r="G24" s="250"/>
      <c r="H24" s="251">
        <f>SUM(H16:H23)</f>
        <v>2478000</v>
      </c>
      <c r="I24" s="249"/>
      <c r="J24" s="251">
        <f>SUM(J16:J23)</f>
        <v>2478000</v>
      </c>
      <c r="K24" s="255">
        <f t="shared" si="2"/>
        <v>4956000</v>
      </c>
      <c r="M24" s="247"/>
    </row>
    <row r="25" spans="1:13" ht="18.75" hidden="1">
      <c r="A25" s="230">
        <v>1</v>
      </c>
      <c r="B25" s="253" t="s">
        <v>342</v>
      </c>
      <c r="C25" s="230">
        <v>53</v>
      </c>
      <c r="D25" s="230">
        <v>5</v>
      </c>
      <c r="E25" s="230">
        <v>3</v>
      </c>
      <c r="F25" s="230">
        <v>200</v>
      </c>
      <c r="G25" s="230">
        <v>7</v>
      </c>
      <c r="H25" s="254">
        <f t="shared" ref="H25:H32" si="3">C25*D25*E25*F25*G25</f>
        <v>1113000</v>
      </c>
      <c r="I25" s="230">
        <v>7</v>
      </c>
      <c r="J25" s="254">
        <f t="shared" ref="J25:J32" si="4">C25*D25*E25*F25*I25</f>
        <v>1113000</v>
      </c>
      <c r="K25" s="254">
        <f t="shared" si="2"/>
        <v>2226000</v>
      </c>
      <c r="M25" s="247"/>
    </row>
    <row r="26" spans="1:13" ht="18.75" hidden="1">
      <c r="A26" s="220">
        <v>2</v>
      </c>
      <c r="B26" s="119" t="s">
        <v>343</v>
      </c>
      <c r="C26" s="220">
        <v>34</v>
      </c>
      <c r="D26" s="220">
        <v>5</v>
      </c>
      <c r="E26" s="220">
        <v>3</v>
      </c>
      <c r="F26" s="220">
        <v>200</v>
      </c>
      <c r="G26" s="220">
        <v>7</v>
      </c>
      <c r="H26" s="126">
        <f t="shared" si="3"/>
        <v>714000</v>
      </c>
      <c r="I26" s="220">
        <v>7</v>
      </c>
      <c r="J26" s="126">
        <f t="shared" si="4"/>
        <v>714000</v>
      </c>
      <c r="K26" s="126">
        <f t="shared" si="2"/>
        <v>1428000</v>
      </c>
      <c r="M26" s="247"/>
    </row>
    <row r="27" spans="1:13" ht="18.75" hidden="1">
      <c r="A27" s="220">
        <v>3</v>
      </c>
      <c r="B27" s="119" t="s">
        <v>344</v>
      </c>
      <c r="C27" s="220">
        <v>27</v>
      </c>
      <c r="D27" s="220">
        <v>5</v>
      </c>
      <c r="E27" s="220">
        <v>3</v>
      </c>
      <c r="F27" s="220">
        <v>200</v>
      </c>
      <c r="G27" s="220">
        <v>7</v>
      </c>
      <c r="H27" s="126">
        <f t="shared" si="3"/>
        <v>567000</v>
      </c>
      <c r="I27" s="220">
        <v>7</v>
      </c>
      <c r="J27" s="126">
        <f t="shared" si="4"/>
        <v>567000</v>
      </c>
      <c r="K27" s="126">
        <f t="shared" si="2"/>
        <v>1134000</v>
      </c>
      <c r="M27" s="247"/>
    </row>
    <row r="28" spans="1:13" ht="18.75" hidden="1">
      <c r="A28" s="220">
        <v>4</v>
      </c>
      <c r="B28" s="119" t="s">
        <v>345</v>
      </c>
      <c r="C28" s="220">
        <v>36</v>
      </c>
      <c r="D28" s="220">
        <v>5</v>
      </c>
      <c r="E28" s="220">
        <v>3</v>
      </c>
      <c r="F28" s="220">
        <v>200</v>
      </c>
      <c r="G28" s="220">
        <v>7</v>
      </c>
      <c r="H28" s="126">
        <f t="shared" si="3"/>
        <v>756000</v>
      </c>
      <c r="I28" s="220">
        <v>7</v>
      </c>
      <c r="J28" s="126">
        <f t="shared" si="4"/>
        <v>756000</v>
      </c>
      <c r="K28" s="126">
        <f t="shared" si="2"/>
        <v>1512000</v>
      </c>
      <c r="M28" s="247"/>
    </row>
    <row r="29" spans="1:13" ht="18.75" hidden="1">
      <c r="A29" s="220">
        <v>5</v>
      </c>
      <c r="B29" s="119" t="s">
        <v>346</v>
      </c>
      <c r="C29" s="220">
        <v>40</v>
      </c>
      <c r="D29" s="220">
        <v>5</v>
      </c>
      <c r="E29" s="220">
        <v>3</v>
      </c>
      <c r="F29" s="220">
        <v>200</v>
      </c>
      <c r="G29" s="220">
        <v>7</v>
      </c>
      <c r="H29" s="126">
        <f t="shared" si="3"/>
        <v>840000</v>
      </c>
      <c r="I29" s="220">
        <v>7</v>
      </c>
      <c r="J29" s="126">
        <f t="shared" si="4"/>
        <v>840000</v>
      </c>
      <c r="K29" s="126">
        <f t="shared" si="2"/>
        <v>1680000</v>
      </c>
      <c r="M29" s="247"/>
    </row>
    <row r="30" spans="1:13" ht="18.75" hidden="1">
      <c r="A30" s="220">
        <v>6</v>
      </c>
      <c r="B30" s="119" t="s">
        <v>347</v>
      </c>
      <c r="C30" s="220">
        <v>15</v>
      </c>
      <c r="D30" s="220">
        <v>5</v>
      </c>
      <c r="E30" s="220">
        <v>3</v>
      </c>
      <c r="F30" s="220">
        <v>200</v>
      </c>
      <c r="G30" s="220">
        <v>7</v>
      </c>
      <c r="H30" s="126">
        <f t="shared" si="3"/>
        <v>315000</v>
      </c>
      <c r="I30" s="220">
        <v>7</v>
      </c>
      <c r="J30" s="126">
        <f t="shared" si="4"/>
        <v>315000</v>
      </c>
      <c r="K30" s="126">
        <f t="shared" si="2"/>
        <v>630000</v>
      </c>
      <c r="M30" s="247"/>
    </row>
    <row r="31" spans="1:13" ht="18.75" hidden="1">
      <c r="A31" s="220">
        <v>7</v>
      </c>
      <c r="B31" s="119" t="s">
        <v>348</v>
      </c>
      <c r="C31" s="220">
        <v>26</v>
      </c>
      <c r="D31" s="220">
        <v>5</v>
      </c>
      <c r="E31" s="220">
        <v>3</v>
      </c>
      <c r="F31" s="220">
        <v>200</v>
      </c>
      <c r="G31" s="220">
        <v>7</v>
      </c>
      <c r="H31" s="126">
        <f t="shared" si="3"/>
        <v>546000</v>
      </c>
      <c r="I31" s="220">
        <v>7</v>
      </c>
      <c r="J31" s="126">
        <f t="shared" si="4"/>
        <v>546000</v>
      </c>
      <c r="K31" s="126">
        <f t="shared" si="2"/>
        <v>1092000</v>
      </c>
      <c r="M31" s="247"/>
    </row>
    <row r="32" spans="1:13" ht="18.75" hidden="1">
      <c r="A32" s="220">
        <v>8</v>
      </c>
      <c r="B32" s="119" t="s">
        <v>349</v>
      </c>
      <c r="C32" s="220">
        <v>11</v>
      </c>
      <c r="D32" s="220">
        <v>5</v>
      </c>
      <c r="E32" s="231">
        <v>3</v>
      </c>
      <c r="F32" s="220">
        <v>200</v>
      </c>
      <c r="G32" s="220">
        <v>7</v>
      </c>
      <c r="H32" s="126">
        <f t="shared" si="3"/>
        <v>231000</v>
      </c>
      <c r="I32" s="220">
        <v>7</v>
      </c>
      <c r="J32" s="126">
        <f t="shared" si="4"/>
        <v>231000</v>
      </c>
      <c r="K32" s="126">
        <f t="shared" si="2"/>
        <v>462000</v>
      </c>
      <c r="M32" s="247"/>
    </row>
    <row r="33" spans="1:13" ht="18.75">
      <c r="A33" s="246"/>
      <c r="B33" s="256" t="s">
        <v>350</v>
      </c>
      <c r="C33" s="257">
        <f>SUM(C25:C32)</f>
        <v>242</v>
      </c>
      <c r="D33" s="249"/>
      <c r="E33" s="249"/>
      <c r="F33" s="249"/>
      <c r="G33" s="249"/>
      <c r="H33" s="255">
        <f>SUM(H25:H32)</f>
        <v>5082000</v>
      </c>
      <c r="I33" s="249"/>
      <c r="J33" s="255">
        <f>SUM(J25:J32)</f>
        <v>5082000</v>
      </c>
      <c r="K33" s="255">
        <f t="shared" si="2"/>
        <v>10164000</v>
      </c>
    </row>
    <row r="34" spans="1:13" ht="18.75" hidden="1">
      <c r="A34" s="230">
        <v>1</v>
      </c>
      <c r="B34" s="253" t="s">
        <v>351</v>
      </c>
      <c r="C34" s="230">
        <v>11</v>
      </c>
      <c r="D34" s="230">
        <v>5</v>
      </c>
      <c r="E34" s="230">
        <v>3</v>
      </c>
      <c r="F34" s="230">
        <v>200</v>
      </c>
      <c r="G34" s="230">
        <v>7</v>
      </c>
      <c r="H34" s="254">
        <f t="shared" ref="H34:H45" si="5">C34*D34*E34*F34*G34</f>
        <v>231000</v>
      </c>
      <c r="I34" s="230">
        <v>7</v>
      </c>
      <c r="J34" s="254">
        <f t="shared" ref="J34:J45" si="6">C34*D34*E34*F34*I34</f>
        <v>231000</v>
      </c>
      <c r="K34" s="254">
        <f t="shared" si="2"/>
        <v>462000</v>
      </c>
      <c r="M34" s="247"/>
    </row>
    <row r="35" spans="1:13" ht="18.75" hidden="1">
      <c r="A35" s="220">
        <v>2</v>
      </c>
      <c r="B35" s="119" t="s">
        <v>352</v>
      </c>
      <c r="C35" s="220">
        <v>41</v>
      </c>
      <c r="D35" s="220">
        <v>5</v>
      </c>
      <c r="E35" s="220">
        <v>3</v>
      </c>
      <c r="F35" s="220">
        <v>200</v>
      </c>
      <c r="G35" s="220">
        <v>7</v>
      </c>
      <c r="H35" s="126">
        <f t="shared" si="5"/>
        <v>861000</v>
      </c>
      <c r="I35" s="220">
        <v>7</v>
      </c>
      <c r="J35" s="126">
        <f t="shared" si="6"/>
        <v>861000</v>
      </c>
      <c r="K35" s="126">
        <f t="shared" si="2"/>
        <v>1722000</v>
      </c>
      <c r="M35" s="247"/>
    </row>
    <row r="36" spans="1:13" ht="18.75" hidden="1">
      <c r="A36" s="220">
        <v>3</v>
      </c>
      <c r="B36" s="119" t="s">
        <v>353</v>
      </c>
      <c r="C36" s="220">
        <v>38</v>
      </c>
      <c r="D36" s="220">
        <v>5</v>
      </c>
      <c r="E36" s="220">
        <v>3</v>
      </c>
      <c r="F36" s="220">
        <v>200</v>
      </c>
      <c r="G36" s="220">
        <v>7</v>
      </c>
      <c r="H36" s="126">
        <f t="shared" si="5"/>
        <v>798000</v>
      </c>
      <c r="I36" s="220">
        <v>7</v>
      </c>
      <c r="J36" s="126">
        <f t="shared" si="6"/>
        <v>798000</v>
      </c>
      <c r="K36" s="126">
        <f t="shared" si="2"/>
        <v>1596000</v>
      </c>
      <c r="M36" s="247"/>
    </row>
    <row r="37" spans="1:13" ht="18.75" hidden="1">
      <c r="A37" s="220">
        <v>4</v>
      </c>
      <c r="B37" s="119" t="s">
        <v>354</v>
      </c>
      <c r="C37" s="220">
        <v>31</v>
      </c>
      <c r="D37" s="220">
        <v>5</v>
      </c>
      <c r="E37" s="220">
        <v>3</v>
      </c>
      <c r="F37" s="220">
        <v>200</v>
      </c>
      <c r="G37" s="220">
        <v>7</v>
      </c>
      <c r="H37" s="126">
        <f t="shared" si="5"/>
        <v>651000</v>
      </c>
      <c r="I37" s="220">
        <v>7</v>
      </c>
      <c r="J37" s="126">
        <f t="shared" si="6"/>
        <v>651000</v>
      </c>
      <c r="K37" s="126">
        <f t="shared" si="2"/>
        <v>1302000</v>
      </c>
      <c r="M37" s="247"/>
    </row>
    <row r="38" spans="1:13" ht="18.75" hidden="1">
      <c r="A38" s="220">
        <v>5</v>
      </c>
      <c r="B38" s="119" t="s">
        <v>355</v>
      </c>
      <c r="C38" s="220">
        <v>22</v>
      </c>
      <c r="D38" s="220">
        <v>5</v>
      </c>
      <c r="E38" s="220">
        <v>3</v>
      </c>
      <c r="F38" s="220">
        <v>200</v>
      </c>
      <c r="G38" s="220">
        <v>7</v>
      </c>
      <c r="H38" s="126">
        <f t="shared" si="5"/>
        <v>462000</v>
      </c>
      <c r="I38" s="220">
        <v>7</v>
      </c>
      <c r="J38" s="126">
        <f t="shared" si="6"/>
        <v>462000</v>
      </c>
      <c r="K38" s="126">
        <f t="shared" si="2"/>
        <v>924000</v>
      </c>
      <c r="M38" s="247"/>
    </row>
    <row r="39" spans="1:13" ht="18.75" hidden="1">
      <c r="A39" s="220">
        <v>6</v>
      </c>
      <c r="B39" s="119" t="s">
        <v>356</v>
      </c>
      <c r="C39" s="220">
        <v>23</v>
      </c>
      <c r="D39" s="220">
        <v>5</v>
      </c>
      <c r="E39" s="220">
        <v>3</v>
      </c>
      <c r="F39" s="220">
        <v>200</v>
      </c>
      <c r="G39" s="220">
        <v>7</v>
      </c>
      <c r="H39" s="126">
        <f t="shared" si="5"/>
        <v>483000</v>
      </c>
      <c r="I39" s="220">
        <v>7</v>
      </c>
      <c r="J39" s="126">
        <f t="shared" si="6"/>
        <v>483000</v>
      </c>
      <c r="K39" s="126">
        <f t="shared" si="2"/>
        <v>966000</v>
      </c>
      <c r="M39" s="247"/>
    </row>
    <row r="40" spans="1:13" ht="18.75" hidden="1">
      <c r="A40" s="220">
        <v>7</v>
      </c>
      <c r="B40" s="119" t="s">
        <v>357</v>
      </c>
      <c r="C40" s="220">
        <v>37</v>
      </c>
      <c r="D40" s="220">
        <v>5</v>
      </c>
      <c r="E40" s="220">
        <v>3</v>
      </c>
      <c r="F40" s="220">
        <v>200</v>
      </c>
      <c r="G40" s="220">
        <v>7</v>
      </c>
      <c r="H40" s="126">
        <f t="shared" si="5"/>
        <v>777000</v>
      </c>
      <c r="I40" s="220">
        <v>7</v>
      </c>
      <c r="J40" s="126">
        <f t="shared" si="6"/>
        <v>777000</v>
      </c>
      <c r="K40" s="126">
        <f t="shared" si="2"/>
        <v>1554000</v>
      </c>
      <c r="M40" s="247"/>
    </row>
    <row r="41" spans="1:13" ht="18.75" hidden="1">
      <c r="A41" s="220">
        <v>8</v>
      </c>
      <c r="B41" s="119" t="s">
        <v>358</v>
      </c>
      <c r="C41" s="220">
        <v>35</v>
      </c>
      <c r="D41" s="220">
        <v>5</v>
      </c>
      <c r="E41" s="220">
        <v>3</v>
      </c>
      <c r="F41" s="220">
        <v>200</v>
      </c>
      <c r="G41" s="220">
        <v>7</v>
      </c>
      <c r="H41" s="126">
        <f t="shared" si="5"/>
        <v>735000</v>
      </c>
      <c r="I41" s="220">
        <v>7</v>
      </c>
      <c r="J41" s="126">
        <f t="shared" si="6"/>
        <v>735000</v>
      </c>
      <c r="K41" s="126">
        <f t="shared" si="2"/>
        <v>1470000</v>
      </c>
      <c r="M41" s="247"/>
    </row>
    <row r="42" spans="1:13" ht="18.75" hidden="1">
      <c r="A42" s="220">
        <v>9</v>
      </c>
      <c r="B42" s="119" t="s">
        <v>359</v>
      </c>
      <c r="C42" s="220">
        <v>39</v>
      </c>
      <c r="D42" s="220">
        <v>5</v>
      </c>
      <c r="E42" s="220">
        <v>3</v>
      </c>
      <c r="F42" s="220">
        <v>200</v>
      </c>
      <c r="G42" s="220">
        <v>7</v>
      </c>
      <c r="H42" s="126">
        <f t="shared" si="5"/>
        <v>819000</v>
      </c>
      <c r="I42" s="220">
        <v>7</v>
      </c>
      <c r="J42" s="126">
        <f t="shared" si="6"/>
        <v>819000</v>
      </c>
      <c r="K42" s="126">
        <f t="shared" si="2"/>
        <v>1638000</v>
      </c>
      <c r="M42" s="247"/>
    </row>
    <row r="43" spans="1:13" ht="18.75" hidden="1">
      <c r="A43" s="220">
        <v>10</v>
      </c>
      <c r="B43" s="119" t="s">
        <v>360</v>
      </c>
      <c r="C43" s="220">
        <v>24</v>
      </c>
      <c r="D43" s="220">
        <v>5</v>
      </c>
      <c r="E43" s="220">
        <v>3</v>
      </c>
      <c r="F43" s="220">
        <v>200</v>
      </c>
      <c r="G43" s="220">
        <v>7</v>
      </c>
      <c r="H43" s="126">
        <f t="shared" si="5"/>
        <v>504000</v>
      </c>
      <c r="I43" s="220">
        <v>7</v>
      </c>
      <c r="J43" s="126">
        <f t="shared" si="6"/>
        <v>504000</v>
      </c>
      <c r="K43" s="126">
        <f t="shared" si="2"/>
        <v>1008000</v>
      </c>
      <c r="M43" s="247"/>
    </row>
    <row r="44" spans="1:13" ht="18.75" hidden="1">
      <c r="A44" s="220">
        <v>11</v>
      </c>
      <c r="B44" s="119" t="s">
        <v>361</v>
      </c>
      <c r="C44" s="220">
        <v>11</v>
      </c>
      <c r="D44" s="220">
        <v>5</v>
      </c>
      <c r="E44" s="220">
        <v>3</v>
      </c>
      <c r="F44" s="220">
        <v>200</v>
      </c>
      <c r="G44" s="220">
        <v>7</v>
      </c>
      <c r="H44" s="126">
        <f>C44*D44*E44*F44*G44</f>
        <v>231000</v>
      </c>
      <c r="I44" s="220">
        <v>7</v>
      </c>
      <c r="J44" s="126">
        <f>C44*D44*E44*F44*I44</f>
        <v>231000</v>
      </c>
      <c r="K44" s="126">
        <f>H44+J44</f>
        <v>462000</v>
      </c>
      <c r="M44" s="247"/>
    </row>
    <row r="45" spans="1:13" ht="18.75" hidden="1">
      <c r="A45" s="220">
        <v>12</v>
      </c>
      <c r="B45" s="119" t="s">
        <v>362</v>
      </c>
      <c r="C45" s="220">
        <v>9</v>
      </c>
      <c r="D45" s="220">
        <v>5</v>
      </c>
      <c r="E45" s="220">
        <v>3</v>
      </c>
      <c r="F45" s="220">
        <v>200</v>
      </c>
      <c r="G45" s="220">
        <v>7</v>
      </c>
      <c r="H45" s="126">
        <f t="shared" si="5"/>
        <v>189000</v>
      </c>
      <c r="I45" s="220">
        <v>7</v>
      </c>
      <c r="J45" s="126">
        <f t="shared" si="6"/>
        <v>189000</v>
      </c>
      <c r="K45" s="126">
        <f t="shared" si="2"/>
        <v>378000</v>
      </c>
      <c r="M45" s="247"/>
    </row>
    <row r="46" spans="1:13" ht="18.75">
      <c r="A46" s="246"/>
      <c r="B46" s="248" t="s">
        <v>363</v>
      </c>
      <c r="C46" s="249">
        <f>SUM(C34:C45)</f>
        <v>321</v>
      </c>
      <c r="D46" s="249"/>
      <c r="E46" s="249"/>
      <c r="F46" s="249"/>
      <c r="G46" s="249"/>
      <c r="H46" s="255">
        <f>SUM(H34:H45)</f>
        <v>6741000</v>
      </c>
      <c r="I46" s="249"/>
      <c r="J46" s="255">
        <f>SUM(J34:J45)</f>
        <v>6741000</v>
      </c>
      <c r="K46" s="255">
        <f t="shared" si="2"/>
        <v>13482000</v>
      </c>
    </row>
    <row r="47" spans="1:13" ht="18.75" hidden="1">
      <c r="A47" s="230">
        <v>1</v>
      </c>
      <c r="B47" s="253" t="s">
        <v>364</v>
      </c>
      <c r="C47" s="230">
        <v>31</v>
      </c>
      <c r="D47" s="230">
        <v>5</v>
      </c>
      <c r="E47" s="230">
        <v>3</v>
      </c>
      <c r="F47" s="230">
        <v>200</v>
      </c>
      <c r="G47" s="230">
        <v>7</v>
      </c>
      <c r="H47" s="254">
        <f t="shared" ref="H47:H54" si="7">C47*D47*E47*F47*G47</f>
        <v>651000</v>
      </c>
      <c r="I47" s="230">
        <v>7</v>
      </c>
      <c r="J47" s="254">
        <f t="shared" ref="J47:J54" si="8">C47*D47*E47*F47*I47</f>
        <v>651000</v>
      </c>
      <c r="K47" s="254">
        <f t="shared" si="2"/>
        <v>1302000</v>
      </c>
      <c r="M47" s="247"/>
    </row>
    <row r="48" spans="1:13" ht="18.75" hidden="1">
      <c r="A48" s="220">
        <v>2</v>
      </c>
      <c r="B48" s="119" t="s">
        <v>365</v>
      </c>
      <c r="C48" s="220">
        <v>7</v>
      </c>
      <c r="D48" s="220">
        <v>5</v>
      </c>
      <c r="E48" s="220">
        <v>3</v>
      </c>
      <c r="F48" s="220">
        <v>200</v>
      </c>
      <c r="G48" s="220">
        <v>7</v>
      </c>
      <c r="H48" s="126">
        <f t="shared" si="7"/>
        <v>147000</v>
      </c>
      <c r="I48" s="220">
        <v>7</v>
      </c>
      <c r="J48" s="126">
        <f t="shared" si="8"/>
        <v>147000</v>
      </c>
      <c r="K48" s="126">
        <f t="shared" si="2"/>
        <v>294000</v>
      </c>
      <c r="M48" s="247"/>
    </row>
    <row r="49" spans="1:13" ht="18.75" hidden="1">
      <c r="A49" s="220">
        <v>3</v>
      </c>
      <c r="B49" s="119" t="s">
        <v>366</v>
      </c>
      <c r="C49" s="220">
        <v>15</v>
      </c>
      <c r="D49" s="220">
        <v>5</v>
      </c>
      <c r="E49" s="220">
        <v>3</v>
      </c>
      <c r="F49" s="220">
        <v>200</v>
      </c>
      <c r="G49" s="220">
        <v>7</v>
      </c>
      <c r="H49" s="126">
        <f t="shared" si="7"/>
        <v>315000</v>
      </c>
      <c r="I49" s="220">
        <v>7</v>
      </c>
      <c r="J49" s="126">
        <f t="shared" si="8"/>
        <v>315000</v>
      </c>
      <c r="K49" s="126">
        <f t="shared" si="2"/>
        <v>630000</v>
      </c>
      <c r="M49" s="247"/>
    </row>
    <row r="50" spans="1:13" ht="18.75" hidden="1">
      <c r="A50" s="220">
        <v>4</v>
      </c>
      <c r="B50" s="119" t="s">
        <v>367</v>
      </c>
      <c r="C50" s="220">
        <v>10</v>
      </c>
      <c r="D50" s="220">
        <v>5</v>
      </c>
      <c r="E50" s="220">
        <v>3</v>
      </c>
      <c r="F50" s="220">
        <v>200</v>
      </c>
      <c r="G50" s="220">
        <v>7</v>
      </c>
      <c r="H50" s="126">
        <f t="shared" si="7"/>
        <v>210000</v>
      </c>
      <c r="I50" s="220">
        <v>7</v>
      </c>
      <c r="J50" s="126">
        <f t="shared" si="8"/>
        <v>210000</v>
      </c>
      <c r="K50" s="126">
        <f t="shared" si="2"/>
        <v>420000</v>
      </c>
      <c r="M50" s="247"/>
    </row>
    <row r="51" spans="1:13" ht="18.75" hidden="1">
      <c r="A51" s="220">
        <v>5</v>
      </c>
      <c r="B51" s="119" t="s">
        <v>368</v>
      </c>
      <c r="C51" s="220">
        <v>15</v>
      </c>
      <c r="D51" s="220">
        <v>5</v>
      </c>
      <c r="E51" s="220">
        <v>3</v>
      </c>
      <c r="F51" s="220">
        <v>200</v>
      </c>
      <c r="G51" s="220">
        <v>7</v>
      </c>
      <c r="H51" s="126">
        <f t="shared" si="7"/>
        <v>315000</v>
      </c>
      <c r="I51" s="220">
        <v>7</v>
      </c>
      <c r="J51" s="126">
        <f t="shared" si="8"/>
        <v>315000</v>
      </c>
      <c r="K51" s="126">
        <f t="shared" si="2"/>
        <v>630000</v>
      </c>
      <c r="M51" s="247"/>
    </row>
    <row r="52" spans="1:13" ht="18.75" hidden="1">
      <c r="A52" s="220">
        <v>6</v>
      </c>
      <c r="B52" s="119" t="s">
        <v>369</v>
      </c>
      <c r="C52" s="220">
        <v>10</v>
      </c>
      <c r="D52" s="220">
        <v>5</v>
      </c>
      <c r="E52" s="220">
        <v>3</v>
      </c>
      <c r="F52" s="220">
        <v>200</v>
      </c>
      <c r="G52" s="220">
        <v>7</v>
      </c>
      <c r="H52" s="126">
        <f t="shared" si="7"/>
        <v>210000</v>
      </c>
      <c r="I52" s="220">
        <v>7</v>
      </c>
      <c r="J52" s="126">
        <f t="shared" si="8"/>
        <v>210000</v>
      </c>
      <c r="K52" s="126">
        <f t="shared" si="2"/>
        <v>420000</v>
      </c>
      <c r="M52" s="247"/>
    </row>
    <row r="53" spans="1:13" ht="18.75" hidden="1">
      <c r="A53" s="220">
        <v>7</v>
      </c>
      <c r="B53" s="119" t="s">
        <v>370</v>
      </c>
      <c r="C53" s="220">
        <v>22</v>
      </c>
      <c r="D53" s="220">
        <v>5</v>
      </c>
      <c r="E53" s="220">
        <v>3</v>
      </c>
      <c r="F53" s="220">
        <v>200</v>
      </c>
      <c r="G53" s="220">
        <v>7</v>
      </c>
      <c r="H53" s="126">
        <f t="shared" si="7"/>
        <v>462000</v>
      </c>
      <c r="I53" s="220">
        <v>7</v>
      </c>
      <c r="J53" s="126">
        <f t="shared" si="8"/>
        <v>462000</v>
      </c>
      <c r="K53" s="126">
        <f t="shared" si="2"/>
        <v>924000</v>
      </c>
      <c r="M53" s="247"/>
    </row>
    <row r="54" spans="1:13" ht="18.75" hidden="1">
      <c r="A54" s="220">
        <v>8</v>
      </c>
      <c r="B54" s="119" t="s">
        <v>371</v>
      </c>
      <c r="C54" s="220">
        <v>4</v>
      </c>
      <c r="D54" s="220">
        <v>5</v>
      </c>
      <c r="E54" s="220">
        <v>3</v>
      </c>
      <c r="F54" s="220">
        <v>200</v>
      </c>
      <c r="G54" s="220">
        <v>7</v>
      </c>
      <c r="H54" s="126">
        <f t="shared" si="7"/>
        <v>84000</v>
      </c>
      <c r="I54" s="220">
        <v>7</v>
      </c>
      <c r="J54" s="126">
        <f t="shared" si="8"/>
        <v>84000</v>
      </c>
      <c r="K54" s="126">
        <f t="shared" si="2"/>
        <v>168000</v>
      </c>
      <c r="M54" s="247"/>
    </row>
    <row r="55" spans="1:13" ht="18.75">
      <c r="A55" s="246"/>
      <c r="B55" s="248" t="s">
        <v>372</v>
      </c>
      <c r="C55" s="249">
        <f>SUM(C47:C54)</f>
        <v>114</v>
      </c>
      <c r="D55" s="249"/>
      <c r="E55" s="249"/>
      <c r="F55" s="249"/>
      <c r="G55" s="249"/>
      <c r="H55" s="255">
        <f>SUM(H47:H54)</f>
        <v>2394000</v>
      </c>
      <c r="I55" s="249"/>
      <c r="J55" s="255">
        <f>SUM(J47:J54)</f>
        <v>2394000</v>
      </c>
      <c r="K55" s="255">
        <f t="shared" si="2"/>
        <v>4788000</v>
      </c>
    </row>
    <row r="56" spans="1:13" ht="18.75" hidden="1">
      <c r="A56" s="230">
        <v>1</v>
      </c>
      <c r="B56" s="253" t="s">
        <v>373</v>
      </c>
      <c r="C56" s="230">
        <v>13</v>
      </c>
      <c r="D56" s="230">
        <v>5</v>
      </c>
      <c r="E56" s="230">
        <v>3</v>
      </c>
      <c r="F56" s="230">
        <v>200</v>
      </c>
      <c r="G56" s="230">
        <v>7</v>
      </c>
      <c r="H56" s="254">
        <f t="shared" ref="H56:H64" si="9">C56*D56*E56*F56*G56</f>
        <v>273000</v>
      </c>
      <c r="I56" s="230">
        <v>7</v>
      </c>
      <c r="J56" s="254">
        <f t="shared" ref="J56:J64" si="10">C56*D56*E56*F56*I56</f>
        <v>273000</v>
      </c>
      <c r="K56" s="254">
        <f t="shared" si="2"/>
        <v>546000</v>
      </c>
      <c r="M56" s="247"/>
    </row>
    <row r="57" spans="1:13" ht="18.75" hidden="1">
      <c r="A57" s="220">
        <v>2</v>
      </c>
      <c r="B57" s="119" t="s">
        <v>374</v>
      </c>
      <c r="C57" s="220">
        <v>16</v>
      </c>
      <c r="D57" s="220">
        <v>5</v>
      </c>
      <c r="E57" s="220">
        <v>3</v>
      </c>
      <c r="F57" s="220">
        <v>200</v>
      </c>
      <c r="G57" s="220">
        <v>7</v>
      </c>
      <c r="H57" s="126">
        <f t="shared" si="9"/>
        <v>336000</v>
      </c>
      <c r="I57" s="220">
        <v>7</v>
      </c>
      <c r="J57" s="126">
        <f t="shared" si="10"/>
        <v>336000</v>
      </c>
      <c r="K57" s="126">
        <f t="shared" si="2"/>
        <v>672000</v>
      </c>
      <c r="M57" s="247"/>
    </row>
    <row r="58" spans="1:13" ht="18.75" hidden="1">
      <c r="A58" s="220">
        <v>3</v>
      </c>
      <c r="B58" s="119" t="s">
        <v>375</v>
      </c>
      <c r="C58" s="220">
        <v>18</v>
      </c>
      <c r="D58" s="220">
        <v>5</v>
      </c>
      <c r="E58" s="220">
        <v>3</v>
      </c>
      <c r="F58" s="220">
        <v>200</v>
      </c>
      <c r="G58" s="220">
        <v>7</v>
      </c>
      <c r="H58" s="126">
        <f t="shared" si="9"/>
        <v>378000</v>
      </c>
      <c r="I58" s="220">
        <v>7</v>
      </c>
      <c r="J58" s="126">
        <f t="shared" si="10"/>
        <v>378000</v>
      </c>
      <c r="K58" s="126">
        <f t="shared" si="2"/>
        <v>756000</v>
      </c>
      <c r="M58" s="247"/>
    </row>
    <row r="59" spans="1:13" ht="18.75" hidden="1">
      <c r="A59" s="220">
        <v>4</v>
      </c>
      <c r="B59" s="119" t="s">
        <v>376</v>
      </c>
      <c r="C59" s="220">
        <v>16</v>
      </c>
      <c r="D59" s="220">
        <v>5</v>
      </c>
      <c r="E59" s="220">
        <v>3</v>
      </c>
      <c r="F59" s="220">
        <v>200</v>
      </c>
      <c r="G59" s="220">
        <v>7</v>
      </c>
      <c r="H59" s="126">
        <f t="shared" si="9"/>
        <v>336000</v>
      </c>
      <c r="I59" s="220">
        <v>7</v>
      </c>
      <c r="J59" s="126">
        <f t="shared" si="10"/>
        <v>336000</v>
      </c>
      <c r="K59" s="126">
        <f t="shared" si="2"/>
        <v>672000</v>
      </c>
      <c r="M59" s="247"/>
    </row>
    <row r="60" spans="1:13" ht="18.75" hidden="1">
      <c r="A60" s="220">
        <v>5</v>
      </c>
      <c r="B60" s="119" t="s">
        <v>377</v>
      </c>
      <c r="C60" s="220">
        <v>29</v>
      </c>
      <c r="D60" s="220">
        <v>5</v>
      </c>
      <c r="E60" s="220">
        <v>3</v>
      </c>
      <c r="F60" s="220">
        <v>200</v>
      </c>
      <c r="G60" s="220">
        <v>7</v>
      </c>
      <c r="H60" s="126">
        <f t="shared" si="9"/>
        <v>609000</v>
      </c>
      <c r="I60" s="220">
        <v>7</v>
      </c>
      <c r="J60" s="126">
        <f t="shared" si="10"/>
        <v>609000</v>
      </c>
      <c r="K60" s="126">
        <f t="shared" si="2"/>
        <v>1218000</v>
      </c>
      <c r="M60" s="247"/>
    </row>
    <row r="61" spans="1:13" ht="18.75" hidden="1">
      <c r="A61" s="220">
        <v>6</v>
      </c>
      <c r="B61" s="119" t="s">
        <v>378</v>
      </c>
      <c r="C61" s="220">
        <v>23</v>
      </c>
      <c r="D61" s="220">
        <v>5</v>
      </c>
      <c r="E61" s="220">
        <v>3</v>
      </c>
      <c r="F61" s="220">
        <v>200</v>
      </c>
      <c r="G61" s="220">
        <v>7</v>
      </c>
      <c r="H61" s="126">
        <f t="shared" si="9"/>
        <v>483000</v>
      </c>
      <c r="I61" s="220">
        <v>7</v>
      </c>
      <c r="J61" s="126">
        <f t="shared" si="10"/>
        <v>483000</v>
      </c>
      <c r="K61" s="126">
        <f t="shared" si="2"/>
        <v>966000</v>
      </c>
      <c r="M61" s="247"/>
    </row>
    <row r="62" spans="1:13" ht="18.75" hidden="1">
      <c r="A62" s="220">
        <v>7</v>
      </c>
      <c r="B62" s="119" t="s">
        <v>379</v>
      </c>
      <c r="C62" s="220">
        <v>16</v>
      </c>
      <c r="D62" s="220">
        <v>5</v>
      </c>
      <c r="E62" s="220">
        <v>3</v>
      </c>
      <c r="F62" s="220">
        <v>200</v>
      </c>
      <c r="G62" s="220">
        <v>7</v>
      </c>
      <c r="H62" s="126">
        <f t="shared" si="9"/>
        <v>336000</v>
      </c>
      <c r="I62" s="220">
        <v>7</v>
      </c>
      <c r="J62" s="126">
        <f t="shared" si="10"/>
        <v>336000</v>
      </c>
      <c r="K62" s="126">
        <f t="shared" si="2"/>
        <v>672000</v>
      </c>
      <c r="M62" s="247"/>
    </row>
    <row r="63" spans="1:13" ht="18.75" hidden="1">
      <c r="A63" s="220">
        <v>8</v>
      </c>
      <c r="B63" s="119" t="s">
        <v>380</v>
      </c>
      <c r="C63" s="220">
        <v>11</v>
      </c>
      <c r="D63" s="220">
        <v>5</v>
      </c>
      <c r="E63" s="220">
        <v>3</v>
      </c>
      <c r="F63" s="220">
        <v>200</v>
      </c>
      <c r="G63" s="220">
        <v>7</v>
      </c>
      <c r="H63" s="126">
        <f t="shared" si="9"/>
        <v>231000</v>
      </c>
      <c r="I63" s="220">
        <v>7</v>
      </c>
      <c r="J63" s="126">
        <f t="shared" si="10"/>
        <v>231000</v>
      </c>
      <c r="K63" s="126">
        <f t="shared" si="2"/>
        <v>462000</v>
      </c>
      <c r="M63" s="247"/>
    </row>
    <row r="64" spans="1:13" ht="18.75" hidden="1">
      <c r="A64" s="220">
        <v>9</v>
      </c>
      <c r="B64" s="119" t="s">
        <v>381</v>
      </c>
      <c r="C64" s="220">
        <v>20</v>
      </c>
      <c r="D64" s="220">
        <v>5</v>
      </c>
      <c r="E64" s="220">
        <v>3</v>
      </c>
      <c r="F64" s="220">
        <v>200</v>
      </c>
      <c r="G64" s="220">
        <v>7</v>
      </c>
      <c r="H64" s="126">
        <f t="shared" si="9"/>
        <v>420000</v>
      </c>
      <c r="I64" s="220">
        <v>7</v>
      </c>
      <c r="J64" s="126">
        <f t="shared" si="10"/>
        <v>420000</v>
      </c>
      <c r="K64" s="126">
        <f t="shared" si="2"/>
        <v>840000</v>
      </c>
      <c r="M64" s="247"/>
    </row>
    <row r="65" spans="1:14" ht="18.75">
      <c r="A65" s="246"/>
      <c r="B65" s="248" t="s">
        <v>382</v>
      </c>
      <c r="C65" s="249">
        <f>SUM(C56:C64)</f>
        <v>162</v>
      </c>
      <c r="D65" s="249"/>
      <c r="E65" s="249"/>
      <c r="F65" s="249"/>
      <c r="G65" s="249"/>
      <c r="H65" s="255">
        <f>SUM(H56:H64)</f>
        <v>3402000</v>
      </c>
      <c r="I65" s="249"/>
      <c r="J65" s="255">
        <f>SUM(J56:J64)</f>
        <v>3402000</v>
      </c>
      <c r="K65" s="255">
        <f t="shared" si="2"/>
        <v>6804000</v>
      </c>
    </row>
    <row r="66" spans="1:14" ht="18.75" hidden="1">
      <c r="A66" s="230">
        <v>1</v>
      </c>
      <c r="B66" s="253" t="s">
        <v>383</v>
      </c>
      <c r="C66" s="230">
        <v>15</v>
      </c>
      <c r="D66" s="230">
        <v>5</v>
      </c>
      <c r="E66" s="230">
        <v>3</v>
      </c>
      <c r="F66" s="230">
        <v>200</v>
      </c>
      <c r="G66" s="230">
        <v>7</v>
      </c>
      <c r="H66" s="254">
        <f t="shared" ref="H66:H73" si="11">C66*D66*E66*F66*G66</f>
        <v>315000</v>
      </c>
      <c r="I66" s="230">
        <v>7</v>
      </c>
      <c r="J66" s="254">
        <f t="shared" ref="J66:J73" si="12">C66*D66*E66*F66*I66</f>
        <v>315000</v>
      </c>
      <c r="K66" s="254">
        <f t="shared" si="2"/>
        <v>630000</v>
      </c>
      <c r="N66" s="247"/>
    </row>
    <row r="67" spans="1:14" ht="18.75" hidden="1">
      <c r="A67" s="220">
        <v>2</v>
      </c>
      <c r="B67" s="119" t="s">
        <v>384</v>
      </c>
      <c r="C67" s="220">
        <v>19</v>
      </c>
      <c r="D67" s="220">
        <v>5</v>
      </c>
      <c r="E67" s="220">
        <v>3</v>
      </c>
      <c r="F67" s="220">
        <v>200</v>
      </c>
      <c r="G67" s="220">
        <v>7</v>
      </c>
      <c r="H67" s="126">
        <f t="shared" si="11"/>
        <v>399000</v>
      </c>
      <c r="I67" s="220">
        <v>7</v>
      </c>
      <c r="J67" s="126">
        <f t="shared" si="12"/>
        <v>399000</v>
      </c>
      <c r="K67" s="126">
        <f t="shared" si="2"/>
        <v>798000</v>
      </c>
      <c r="N67" s="247"/>
    </row>
    <row r="68" spans="1:14" ht="18.75" hidden="1">
      <c r="A68" s="220">
        <v>3</v>
      </c>
      <c r="B68" s="119" t="s">
        <v>385</v>
      </c>
      <c r="C68" s="220">
        <v>15</v>
      </c>
      <c r="D68" s="220">
        <v>5</v>
      </c>
      <c r="E68" s="220">
        <v>3</v>
      </c>
      <c r="F68" s="220">
        <v>200</v>
      </c>
      <c r="G68" s="220">
        <v>7</v>
      </c>
      <c r="H68" s="126">
        <f t="shared" si="11"/>
        <v>315000</v>
      </c>
      <c r="I68" s="220">
        <v>7</v>
      </c>
      <c r="J68" s="126">
        <f t="shared" si="12"/>
        <v>315000</v>
      </c>
      <c r="K68" s="126">
        <f t="shared" si="2"/>
        <v>630000</v>
      </c>
      <c r="N68" s="247"/>
    </row>
    <row r="69" spans="1:14" ht="18.75" hidden="1">
      <c r="A69" s="220">
        <v>4</v>
      </c>
      <c r="B69" s="119" t="s">
        <v>386</v>
      </c>
      <c r="C69" s="220">
        <v>14</v>
      </c>
      <c r="D69" s="220">
        <v>5</v>
      </c>
      <c r="E69" s="220">
        <v>3</v>
      </c>
      <c r="F69" s="220">
        <v>200</v>
      </c>
      <c r="G69" s="220">
        <v>7</v>
      </c>
      <c r="H69" s="126">
        <f t="shared" si="11"/>
        <v>294000</v>
      </c>
      <c r="I69" s="220">
        <v>7</v>
      </c>
      <c r="J69" s="126">
        <f t="shared" si="12"/>
        <v>294000</v>
      </c>
      <c r="K69" s="126">
        <f t="shared" si="2"/>
        <v>588000</v>
      </c>
      <c r="N69" s="247"/>
    </row>
    <row r="70" spans="1:14" ht="18.75" hidden="1">
      <c r="A70" s="220">
        <v>5</v>
      </c>
      <c r="B70" s="119" t="s">
        <v>387</v>
      </c>
      <c r="C70" s="220">
        <v>4</v>
      </c>
      <c r="D70" s="220">
        <v>5</v>
      </c>
      <c r="E70" s="220">
        <v>3</v>
      </c>
      <c r="F70" s="220">
        <v>200</v>
      </c>
      <c r="G70" s="220">
        <v>7</v>
      </c>
      <c r="H70" s="126">
        <f t="shared" si="11"/>
        <v>84000</v>
      </c>
      <c r="I70" s="220">
        <v>7</v>
      </c>
      <c r="J70" s="126">
        <f t="shared" si="12"/>
        <v>84000</v>
      </c>
      <c r="K70" s="126">
        <f t="shared" si="2"/>
        <v>168000</v>
      </c>
      <c r="N70" s="247"/>
    </row>
    <row r="71" spans="1:14" ht="18.75" hidden="1">
      <c r="A71" s="220">
        <v>6</v>
      </c>
      <c r="B71" s="119" t="s">
        <v>388</v>
      </c>
      <c r="C71" s="220">
        <v>10</v>
      </c>
      <c r="D71" s="220">
        <v>5</v>
      </c>
      <c r="E71" s="220">
        <v>3</v>
      </c>
      <c r="F71" s="220">
        <v>200</v>
      </c>
      <c r="G71" s="220">
        <v>7</v>
      </c>
      <c r="H71" s="126">
        <f t="shared" si="11"/>
        <v>210000</v>
      </c>
      <c r="I71" s="220">
        <v>7</v>
      </c>
      <c r="J71" s="126">
        <f t="shared" si="12"/>
        <v>210000</v>
      </c>
      <c r="K71" s="126">
        <f t="shared" si="2"/>
        <v>420000</v>
      </c>
      <c r="N71" s="247"/>
    </row>
    <row r="72" spans="1:14" ht="18.75" hidden="1">
      <c r="A72" s="220">
        <v>7</v>
      </c>
      <c r="B72" s="119" t="s">
        <v>389</v>
      </c>
      <c r="C72" s="220">
        <v>13</v>
      </c>
      <c r="D72" s="220">
        <v>5</v>
      </c>
      <c r="E72" s="220">
        <v>3</v>
      </c>
      <c r="F72" s="220">
        <v>200</v>
      </c>
      <c r="G72" s="220">
        <v>7</v>
      </c>
      <c r="H72" s="126">
        <f t="shared" si="11"/>
        <v>273000</v>
      </c>
      <c r="I72" s="220">
        <v>7</v>
      </c>
      <c r="J72" s="126">
        <f t="shared" si="12"/>
        <v>273000</v>
      </c>
      <c r="K72" s="126">
        <f t="shared" ref="K72:K86" si="13">H72+J72</f>
        <v>546000</v>
      </c>
      <c r="N72" s="247"/>
    </row>
    <row r="73" spans="1:14" ht="18.75" hidden="1">
      <c r="A73" s="220">
        <v>8</v>
      </c>
      <c r="B73" s="119" t="s">
        <v>390</v>
      </c>
      <c r="C73" s="220">
        <v>13</v>
      </c>
      <c r="D73" s="220">
        <v>5</v>
      </c>
      <c r="E73" s="220">
        <v>3</v>
      </c>
      <c r="F73" s="220">
        <v>200</v>
      </c>
      <c r="G73" s="220">
        <v>7</v>
      </c>
      <c r="H73" s="126">
        <f t="shared" si="11"/>
        <v>273000</v>
      </c>
      <c r="I73" s="220">
        <v>7</v>
      </c>
      <c r="J73" s="126">
        <f t="shared" si="12"/>
        <v>273000</v>
      </c>
      <c r="K73" s="126">
        <f t="shared" si="13"/>
        <v>546000</v>
      </c>
      <c r="N73" s="247"/>
    </row>
    <row r="74" spans="1:14" ht="18.75">
      <c r="A74" s="246"/>
      <c r="B74" s="248" t="s">
        <v>391</v>
      </c>
      <c r="C74" s="249">
        <f>SUM(C66:C73)</f>
        <v>103</v>
      </c>
      <c r="D74" s="249"/>
      <c r="E74" s="249"/>
      <c r="F74" s="249"/>
      <c r="G74" s="249"/>
      <c r="H74" s="255">
        <f>SUM(H66:H73)</f>
        <v>2163000</v>
      </c>
      <c r="I74" s="249"/>
      <c r="J74" s="255">
        <f>SUM(J66:J73)</f>
        <v>2163000</v>
      </c>
      <c r="K74" s="255">
        <f t="shared" si="13"/>
        <v>4326000</v>
      </c>
    </row>
    <row r="75" spans="1:14" ht="18.75" hidden="1">
      <c r="A75" s="230">
        <v>1</v>
      </c>
      <c r="B75" s="253" t="s">
        <v>392</v>
      </c>
      <c r="C75" s="230">
        <v>23</v>
      </c>
      <c r="D75" s="230">
        <v>5</v>
      </c>
      <c r="E75" s="230">
        <v>3</v>
      </c>
      <c r="F75" s="230">
        <v>200</v>
      </c>
      <c r="G75" s="230">
        <v>7</v>
      </c>
      <c r="H75" s="254">
        <f t="shared" ref="H75:H81" si="14">C75*D75*E75*F75*G75</f>
        <v>483000</v>
      </c>
      <c r="I75" s="230">
        <v>7</v>
      </c>
      <c r="J75" s="254">
        <f t="shared" ref="J75:J81" si="15">C75*D75*E75*F75*I75</f>
        <v>483000</v>
      </c>
      <c r="K75" s="254">
        <f t="shared" si="13"/>
        <v>966000</v>
      </c>
      <c r="N75" s="247"/>
    </row>
    <row r="76" spans="1:14" ht="18.75" hidden="1">
      <c r="A76" s="220">
        <v>2</v>
      </c>
      <c r="B76" s="119" t="s">
        <v>393</v>
      </c>
      <c r="C76" s="220">
        <v>18</v>
      </c>
      <c r="D76" s="220">
        <v>5</v>
      </c>
      <c r="E76" s="220">
        <v>3</v>
      </c>
      <c r="F76" s="220">
        <v>200</v>
      </c>
      <c r="G76" s="220">
        <v>7</v>
      </c>
      <c r="H76" s="126">
        <f t="shared" si="14"/>
        <v>378000</v>
      </c>
      <c r="I76" s="220">
        <v>7</v>
      </c>
      <c r="J76" s="126">
        <f t="shared" si="15"/>
        <v>378000</v>
      </c>
      <c r="K76" s="126">
        <f t="shared" si="13"/>
        <v>756000</v>
      </c>
      <c r="N76" s="247"/>
    </row>
    <row r="77" spans="1:14" ht="18.75" hidden="1">
      <c r="A77" s="220">
        <v>3</v>
      </c>
      <c r="B77" s="119" t="s">
        <v>394</v>
      </c>
      <c r="C77" s="220">
        <v>8</v>
      </c>
      <c r="D77" s="220">
        <v>5</v>
      </c>
      <c r="E77" s="220">
        <v>3</v>
      </c>
      <c r="F77" s="220">
        <v>200</v>
      </c>
      <c r="G77" s="220">
        <v>7</v>
      </c>
      <c r="H77" s="126">
        <f t="shared" si="14"/>
        <v>168000</v>
      </c>
      <c r="I77" s="220">
        <v>7</v>
      </c>
      <c r="J77" s="126">
        <f t="shared" si="15"/>
        <v>168000</v>
      </c>
      <c r="K77" s="126">
        <f t="shared" si="13"/>
        <v>336000</v>
      </c>
      <c r="N77" s="247"/>
    </row>
    <row r="78" spans="1:14" ht="18.75" hidden="1">
      <c r="A78" s="220">
        <v>4</v>
      </c>
      <c r="B78" s="119" t="s">
        <v>395</v>
      </c>
      <c r="C78" s="220">
        <v>28</v>
      </c>
      <c r="D78" s="220">
        <v>5</v>
      </c>
      <c r="E78" s="220">
        <v>3</v>
      </c>
      <c r="F78" s="220">
        <v>200</v>
      </c>
      <c r="G78" s="220">
        <v>7</v>
      </c>
      <c r="H78" s="126">
        <f t="shared" si="14"/>
        <v>588000</v>
      </c>
      <c r="I78" s="220">
        <v>7</v>
      </c>
      <c r="J78" s="126">
        <f t="shared" si="15"/>
        <v>588000</v>
      </c>
      <c r="K78" s="126">
        <f t="shared" si="13"/>
        <v>1176000</v>
      </c>
      <c r="N78" s="247"/>
    </row>
    <row r="79" spans="1:14" ht="18.75" hidden="1">
      <c r="A79" s="220">
        <v>5</v>
      </c>
      <c r="B79" s="119" t="s">
        <v>396</v>
      </c>
      <c r="C79" s="220">
        <v>25</v>
      </c>
      <c r="D79" s="220">
        <v>5</v>
      </c>
      <c r="E79" s="220">
        <v>3</v>
      </c>
      <c r="F79" s="220">
        <v>200</v>
      </c>
      <c r="G79" s="220">
        <v>7</v>
      </c>
      <c r="H79" s="126">
        <f t="shared" si="14"/>
        <v>525000</v>
      </c>
      <c r="I79" s="220">
        <v>7</v>
      </c>
      <c r="J79" s="126">
        <f t="shared" si="15"/>
        <v>525000</v>
      </c>
      <c r="K79" s="126">
        <f t="shared" si="13"/>
        <v>1050000</v>
      </c>
      <c r="N79" s="247"/>
    </row>
    <row r="80" spans="1:14" ht="18.75" hidden="1">
      <c r="A80" s="220">
        <v>6</v>
      </c>
      <c r="B80" s="119" t="s">
        <v>397</v>
      </c>
      <c r="C80" s="220">
        <v>6</v>
      </c>
      <c r="D80" s="220">
        <v>5</v>
      </c>
      <c r="E80" s="220">
        <v>3</v>
      </c>
      <c r="F80" s="220">
        <v>200</v>
      </c>
      <c r="G80" s="220">
        <v>7</v>
      </c>
      <c r="H80" s="126">
        <f t="shared" si="14"/>
        <v>126000</v>
      </c>
      <c r="I80" s="220">
        <v>7</v>
      </c>
      <c r="J80" s="126">
        <f t="shared" si="15"/>
        <v>126000</v>
      </c>
      <c r="K80" s="126">
        <f t="shared" si="13"/>
        <v>252000</v>
      </c>
      <c r="N80" s="247"/>
    </row>
    <row r="81" spans="1:14" ht="18.75" hidden="1">
      <c r="A81" s="220">
        <v>7</v>
      </c>
      <c r="B81" s="119" t="s">
        <v>398</v>
      </c>
      <c r="C81" s="220">
        <v>22</v>
      </c>
      <c r="D81" s="220">
        <v>5</v>
      </c>
      <c r="E81" s="220">
        <v>3</v>
      </c>
      <c r="F81" s="220">
        <v>200</v>
      </c>
      <c r="G81" s="220">
        <v>7</v>
      </c>
      <c r="H81" s="126">
        <f t="shared" si="14"/>
        <v>462000</v>
      </c>
      <c r="I81" s="220">
        <v>7</v>
      </c>
      <c r="J81" s="126">
        <f t="shared" si="15"/>
        <v>462000</v>
      </c>
      <c r="K81" s="126">
        <f t="shared" si="13"/>
        <v>924000</v>
      </c>
      <c r="N81" s="247"/>
    </row>
    <row r="82" spans="1:14" ht="18.75">
      <c r="A82" s="246"/>
      <c r="B82" s="248" t="s">
        <v>399</v>
      </c>
      <c r="C82" s="257">
        <f>SUM(C75:C81)</f>
        <v>130</v>
      </c>
      <c r="D82" s="249"/>
      <c r="E82" s="249"/>
      <c r="F82" s="249"/>
      <c r="G82" s="249"/>
      <c r="H82" s="255">
        <f>SUM(H75:H81)</f>
        <v>2730000</v>
      </c>
      <c r="I82" s="249"/>
      <c r="J82" s="255">
        <f>SUM(J75:J81)</f>
        <v>2730000</v>
      </c>
      <c r="K82" s="255">
        <f t="shared" si="13"/>
        <v>5460000</v>
      </c>
    </row>
    <row r="83" spans="1:14" ht="18.75" hidden="1">
      <c r="A83" s="230">
        <v>1</v>
      </c>
      <c r="B83" s="253" t="s">
        <v>400</v>
      </c>
      <c r="C83" s="230">
        <v>23</v>
      </c>
      <c r="D83" s="230">
        <v>5</v>
      </c>
      <c r="E83" s="230">
        <v>3</v>
      </c>
      <c r="F83" s="230">
        <v>200</v>
      </c>
      <c r="G83" s="230">
        <v>7</v>
      </c>
      <c r="H83" s="254">
        <f t="shared" ref="H83:H89" si="16">C83*D83*E83*F83*G83</f>
        <v>483000</v>
      </c>
      <c r="I83" s="230">
        <v>7</v>
      </c>
      <c r="J83" s="254">
        <f t="shared" ref="J83:J89" si="17">C83*D83*E83*F83*I83</f>
        <v>483000</v>
      </c>
      <c r="K83" s="254">
        <f t="shared" si="13"/>
        <v>966000</v>
      </c>
      <c r="N83" s="247"/>
    </row>
    <row r="84" spans="1:14" ht="18.75" hidden="1">
      <c r="A84" s="220">
        <v>2</v>
      </c>
      <c r="B84" s="119" t="s">
        <v>401</v>
      </c>
      <c r="C84" s="220">
        <v>8</v>
      </c>
      <c r="D84" s="220">
        <v>5</v>
      </c>
      <c r="E84" s="220">
        <v>3</v>
      </c>
      <c r="F84" s="220">
        <v>200</v>
      </c>
      <c r="G84" s="220">
        <v>7</v>
      </c>
      <c r="H84" s="126">
        <f t="shared" si="16"/>
        <v>168000</v>
      </c>
      <c r="I84" s="220">
        <v>7</v>
      </c>
      <c r="J84" s="126">
        <f t="shared" si="17"/>
        <v>168000</v>
      </c>
      <c r="K84" s="126">
        <f t="shared" si="13"/>
        <v>336000</v>
      </c>
      <c r="N84" s="247"/>
    </row>
    <row r="85" spans="1:14" ht="18.75" hidden="1">
      <c r="A85" s="220">
        <v>3</v>
      </c>
      <c r="B85" s="119" t="s">
        <v>402</v>
      </c>
      <c r="C85" s="220">
        <v>16</v>
      </c>
      <c r="D85" s="220">
        <v>5</v>
      </c>
      <c r="E85" s="220">
        <v>3</v>
      </c>
      <c r="F85" s="220">
        <v>200</v>
      </c>
      <c r="G85" s="220">
        <v>7</v>
      </c>
      <c r="H85" s="126">
        <f t="shared" si="16"/>
        <v>336000</v>
      </c>
      <c r="I85" s="220">
        <v>7</v>
      </c>
      <c r="J85" s="126">
        <f t="shared" si="17"/>
        <v>336000</v>
      </c>
      <c r="K85" s="126">
        <f t="shared" si="13"/>
        <v>672000</v>
      </c>
      <c r="N85" s="247"/>
    </row>
    <row r="86" spans="1:14" ht="18.75" hidden="1">
      <c r="A86" s="220">
        <v>4</v>
      </c>
      <c r="B86" s="119" t="s">
        <v>403</v>
      </c>
      <c r="C86" s="220">
        <v>18</v>
      </c>
      <c r="D86" s="220">
        <v>5</v>
      </c>
      <c r="E86" s="220">
        <v>3</v>
      </c>
      <c r="F86" s="220">
        <v>200</v>
      </c>
      <c r="G86" s="220">
        <v>7</v>
      </c>
      <c r="H86" s="126">
        <f t="shared" si="16"/>
        <v>378000</v>
      </c>
      <c r="I86" s="220">
        <v>7</v>
      </c>
      <c r="J86" s="126">
        <f t="shared" si="17"/>
        <v>378000</v>
      </c>
      <c r="K86" s="126">
        <f t="shared" si="13"/>
        <v>756000</v>
      </c>
      <c r="N86" s="247"/>
    </row>
    <row r="87" spans="1:14" ht="18.75" hidden="1">
      <c r="A87" s="220">
        <v>5</v>
      </c>
      <c r="B87" s="119" t="s">
        <v>404</v>
      </c>
      <c r="C87" s="220">
        <v>22</v>
      </c>
      <c r="D87" s="220">
        <v>5</v>
      </c>
      <c r="E87" s="220">
        <v>3</v>
      </c>
      <c r="F87" s="220">
        <v>200</v>
      </c>
      <c r="G87" s="220">
        <v>7</v>
      </c>
      <c r="H87" s="126">
        <f t="shared" si="16"/>
        <v>462000</v>
      </c>
      <c r="I87" s="220">
        <v>7</v>
      </c>
      <c r="J87" s="126">
        <f t="shared" si="17"/>
        <v>462000</v>
      </c>
      <c r="K87" s="126">
        <f>H87+J87</f>
        <v>924000</v>
      </c>
      <c r="N87" s="247"/>
    </row>
    <row r="88" spans="1:14" ht="18.75" hidden="1">
      <c r="A88" s="220">
        <v>6</v>
      </c>
      <c r="B88" s="119" t="s">
        <v>405</v>
      </c>
      <c r="C88" s="220">
        <v>16</v>
      </c>
      <c r="D88" s="220">
        <v>5</v>
      </c>
      <c r="E88" s="220">
        <v>3</v>
      </c>
      <c r="F88" s="220">
        <v>200</v>
      </c>
      <c r="G88" s="220">
        <v>7</v>
      </c>
      <c r="H88" s="126">
        <f t="shared" si="16"/>
        <v>336000</v>
      </c>
      <c r="I88" s="220">
        <v>7</v>
      </c>
      <c r="J88" s="126">
        <f t="shared" si="17"/>
        <v>336000</v>
      </c>
      <c r="K88" s="126">
        <f>H88+J88</f>
        <v>672000</v>
      </c>
      <c r="N88" s="247"/>
    </row>
    <row r="89" spans="1:14" ht="18.75" hidden="1">
      <c r="A89" s="220">
        <v>7</v>
      </c>
      <c r="B89" s="119" t="s">
        <v>406</v>
      </c>
      <c r="C89" s="220">
        <v>27</v>
      </c>
      <c r="D89" s="220">
        <v>5</v>
      </c>
      <c r="E89" s="220">
        <v>3</v>
      </c>
      <c r="F89" s="220">
        <v>200</v>
      </c>
      <c r="G89" s="220">
        <v>7</v>
      </c>
      <c r="H89" s="126">
        <f t="shared" si="16"/>
        <v>567000</v>
      </c>
      <c r="I89" s="220">
        <v>7</v>
      </c>
      <c r="J89" s="126">
        <f t="shared" si="17"/>
        <v>567000</v>
      </c>
      <c r="K89" s="126">
        <f>H89+J89</f>
        <v>1134000</v>
      </c>
      <c r="N89" s="247"/>
    </row>
    <row r="90" spans="1:14" ht="18.75">
      <c r="A90" s="246"/>
      <c r="B90" s="248" t="s">
        <v>407</v>
      </c>
      <c r="C90" s="249">
        <f>SUM(C83:C89)</f>
        <v>130</v>
      </c>
      <c r="D90" s="246"/>
      <c r="E90" s="246"/>
      <c r="F90" s="246"/>
      <c r="G90" s="246"/>
      <c r="H90" s="255">
        <f>SUM(H83:H89)</f>
        <v>2730000</v>
      </c>
      <c r="I90" s="249"/>
      <c r="J90" s="255">
        <f>SUM(J83:J89)</f>
        <v>2730000</v>
      </c>
      <c r="K90" s="255">
        <f>SUM(K83:K89)</f>
        <v>5460000</v>
      </c>
    </row>
    <row r="91" spans="1:14" ht="18.75" hidden="1">
      <c r="A91" s="230">
        <v>1</v>
      </c>
      <c r="B91" s="253" t="s">
        <v>408</v>
      </c>
      <c r="C91" s="230">
        <v>8</v>
      </c>
      <c r="D91" s="230">
        <v>5</v>
      </c>
      <c r="E91" s="230">
        <v>3</v>
      </c>
      <c r="F91" s="230">
        <v>200</v>
      </c>
      <c r="G91" s="230">
        <v>7</v>
      </c>
      <c r="H91" s="254">
        <f>C91*D91*E91*F91*G91</f>
        <v>168000</v>
      </c>
      <c r="I91" s="230">
        <v>7</v>
      </c>
      <c r="J91" s="254">
        <f>C91*D91*E91*F91*I91</f>
        <v>168000</v>
      </c>
      <c r="K91" s="258">
        <f>H91+J91</f>
        <v>336000</v>
      </c>
      <c r="N91" s="247"/>
    </row>
    <row r="92" spans="1:14" ht="18.75" hidden="1">
      <c r="A92" s="220">
        <v>2</v>
      </c>
      <c r="B92" s="119" t="s">
        <v>409</v>
      </c>
      <c r="C92" s="220">
        <v>9</v>
      </c>
      <c r="D92" s="220">
        <v>5</v>
      </c>
      <c r="E92" s="220">
        <v>3</v>
      </c>
      <c r="F92" s="220">
        <v>200</v>
      </c>
      <c r="G92" s="220">
        <v>7</v>
      </c>
      <c r="H92" s="126">
        <f>C92*D92*E92*F92*G92</f>
        <v>189000</v>
      </c>
      <c r="I92" s="220">
        <v>7</v>
      </c>
      <c r="J92" s="126">
        <f>C92*D92*E92*F92*I92</f>
        <v>189000</v>
      </c>
      <c r="K92" s="126">
        <f>H92+J92</f>
        <v>378000</v>
      </c>
      <c r="N92" s="247"/>
    </row>
    <row r="93" spans="1:14" ht="18.75" hidden="1">
      <c r="A93" s="220">
        <v>3</v>
      </c>
      <c r="B93" s="119" t="s">
        <v>410</v>
      </c>
      <c r="C93" s="220">
        <v>8</v>
      </c>
      <c r="D93" s="220">
        <v>5</v>
      </c>
      <c r="E93" s="220">
        <v>3</v>
      </c>
      <c r="F93" s="220">
        <v>200</v>
      </c>
      <c r="G93" s="220">
        <v>7</v>
      </c>
      <c r="H93" s="126">
        <f t="shared" ref="H93:H100" si="18">C93*D93*E93*F93*G93</f>
        <v>168000</v>
      </c>
      <c r="I93" s="220">
        <v>7</v>
      </c>
      <c r="J93" s="126">
        <f t="shared" ref="J93:J100" si="19">C93*D93*E93*F93*I93</f>
        <v>168000</v>
      </c>
      <c r="K93" s="126">
        <f t="shared" ref="K93:K100" si="20">H93+J93</f>
        <v>336000</v>
      </c>
      <c r="N93" s="247"/>
    </row>
    <row r="94" spans="1:14" ht="18.75" hidden="1">
      <c r="A94" s="220">
        <v>4</v>
      </c>
      <c r="B94" s="119" t="s">
        <v>411</v>
      </c>
      <c r="C94" s="220">
        <v>8</v>
      </c>
      <c r="D94" s="220">
        <v>5</v>
      </c>
      <c r="E94" s="220">
        <v>3</v>
      </c>
      <c r="F94" s="220">
        <v>200</v>
      </c>
      <c r="G94" s="220">
        <v>7</v>
      </c>
      <c r="H94" s="126">
        <f t="shared" si="18"/>
        <v>168000</v>
      </c>
      <c r="I94" s="220">
        <v>7</v>
      </c>
      <c r="J94" s="126">
        <f t="shared" si="19"/>
        <v>168000</v>
      </c>
      <c r="K94" s="126">
        <f t="shared" si="20"/>
        <v>336000</v>
      </c>
      <c r="N94" s="247"/>
    </row>
    <row r="95" spans="1:14" ht="18.75" hidden="1">
      <c r="A95" s="220">
        <v>5</v>
      </c>
      <c r="B95" s="119" t="s">
        <v>412</v>
      </c>
      <c r="C95" s="220">
        <v>8</v>
      </c>
      <c r="D95" s="220">
        <v>5</v>
      </c>
      <c r="E95" s="220">
        <v>3</v>
      </c>
      <c r="F95" s="220">
        <v>200</v>
      </c>
      <c r="G95" s="220">
        <v>7</v>
      </c>
      <c r="H95" s="126">
        <f t="shared" si="18"/>
        <v>168000</v>
      </c>
      <c r="I95" s="220">
        <v>7</v>
      </c>
      <c r="J95" s="126">
        <f t="shared" si="19"/>
        <v>168000</v>
      </c>
      <c r="K95" s="126">
        <f t="shared" si="20"/>
        <v>336000</v>
      </c>
      <c r="N95" s="247"/>
    </row>
    <row r="96" spans="1:14" ht="18.75" hidden="1">
      <c r="A96" s="220">
        <v>6</v>
      </c>
      <c r="B96" s="119" t="s">
        <v>413</v>
      </c>
      <c r="C96" s="220">
        <v>9</v>
      </c>
      <c r="D96" s="220">
        <v>5</v>
      </c>
      <c r="E96" s="220">
        <v>3</v>
      </c>
      <c r="F96" s="220">
        <v>200</v>
      </c>
      <c r="G96" s="220">
        <v>7</v>
      </c>
      <c r="H96" s="126">
        <f t="shared" si="18"/>
        <v>189000</v>
      </c>
      <c r="I96" s="220">
        <v>7</v>
      </c>
      <c r="J96" s="126">
        <f t="shared" si="19"/>
        <v>189000</v>
      </c>
      <c r="K96" s="126">
        <f t="shared" si="20"/>
        <v>378000</v>
      </c>
      <c r="N96" s="247"/>
    </row>
    <row r="97" spans="1:14" ht="18.75" hidden="1">
      <c r="A97" s="220">
        <v>7</v>
      </c>
      <c r="B97" s="119" t="s">
        <v>414</v>
      </c>
      <c r="C97" s="220">
        <v>9</v>
      </c>
      <c r="D97" s="220">
        <v>5</v>
      </c>
      <c r="E97" s="220">
        <v>3</v>
      </c>
      <c r="F97" s="220">
        <v>200</v>
      </c>
      <c r="G97" s="220">
        <v>7</v>
      </c>
      <c r="H97" s="126">
        <f t="shared" si="18"/>
        <v>189000</v>
      </c>
      <c r="I97" s="220">
        <v>7</v>
      </c>
      <c r="J97" s="126">
        <f t="shared" si="19"/>
        <v>189000</v>
      </c>
      <c r="K97" s="126">
        <f t="shared" si="20"/>
        <v>378000</v>
      </c>
      <c r="N97" s="247"/>
    </row>
    <row r="98" spans="1:14" ht="18.75" hidden="1">
      <c r="A98" s="220">
        <v>8</v>
      </c>
      <c r="B98" s="119" t="s">
        <v>415</v>
      </c>
      <c r="C98" s="220">
        <v>9</v>
      </c>
      <c r="D98" s="220">
        <v>5</v>
      </c>
      <c r="E98" s="220">
        <v>3</v>
      </c>
      <c r="F98" s="220">
        <v>200</v>
      </c>
      <c r="G98" s="220">
        <v>7</v>
      </c>
      <c r="H98" s="126">
        <f t="shared" si="18"/>
        <v>189000</v>
      </c>
      <c r="I98" s="220">
        <v>7</v>
      </c>
      <c r="J98" s="126">
        <f t="shared" si="19"/>
        <v>189000</v>
      </c>
      <c r="K98" s="126">
        <f t="shared" si="20"/>
        <v>378000</v>
      </c>
      <c r="N98" s="247"/>
    </row>
    <row r="99" spans="1:14" ht="18.75" hidden="1">
      <c r="A99" s="220">
        <v>9</v>
      </c>
      <c r="B99" s="119" t="s">
        <v>416</v>
      </c>
      <c r="C99" s="220">
        <v>9</v>
      </c>
      <c r="D99" s="220">
        <v>5</v>
      </c>
      <c r="E99" s="220">
        <v>3</v>
      </c>
      <c r="F99" s="220">
        <v>200</v>
      </c>
      <c r="G99" s="220">
        <v>7</v>
      </c>
      <c r="H99" s="126">
        <f t="shared" si="18"/>
        <v>189000</v>
      </c>
      <c r="I99" s="220">
        <v>7</v>
      </c>
      <c r="J99" s="126">
        <f t="shared" si="19"/>
        <v>189000</v>
      </c>
      <c r="K99" s="126">
        <f t="shared" si="20"/>
        <v>378000</v>
      </c>
      <c r="N99" s="247"/>
    </row>
    <row r="100" spans="1:14" ht="18.75" hidden="1">
      <c r="A100" s="220">
        <v>10</v>
      </c>
      <c r="B100" s="119" t="s">
        <v>417</v>
      </c>
      <c r="C100" s="220">
        <v>18</v>
      </c>
      <c r="D100" s="220">
        <v>5</v>
      </c>
      <c r="E100" s="220">
        <v>3</v>
      </c>
      <c r="F100" s="220">
        <v>200</v>
      </c>
      <c r="G100" s="220">
        <v>7</v>
      </c>
      <c r="H100" s="126">
        <f t="shared" si="18"/>
        <v>378000</v>
      </c>
      <c r="I100" s="220">
        <v>7</v>
      </c>
      <c r="J100" s="126">
        <f t="shared" si="19"/>
        <v>378000</v>
      </c>
      <c r="K100" s="126">
        <f t="shared" si="20"/>
        <v>756000</v>
      </c>
      <c r="N100" s="247"/>
    </row>
    <row r="101" spans="1:14" ht="18.75">
      <c r="A101" s="246"/>
      <c r="B101" s="248" t="s">
        <v>418</v>
      </c>
      <c r="C101" s="250">
        <f>SUM(C91:C100)</f>
        <v>95</v>
      </c>
      <c r="D101" s="250"/>
      <c r="E101" s="250"/>
      <c r="F101" s="250"/>
      <c r="G101" s="250"/>
      <c r="H101" s="251">
        <f>SUM(H91:H100)</f>
        <v>1995000</v>
      </c>
      <c r="I101" s="250"/>
      <c r="J101" s="251">
        <f>SUM(J91:J100)</f>
        <v>1995000</v>
      </c>
      <c r="K101" s="255">
        <f>SUM(K91:K100)</f>
        <v>3990000</v>
      </c>
    </row>
    <row r="102" spans="1:14" ht="18.75">
      <c r="A102" s="246"/>
      <c r="B102" s="249" t="s">
        <v>9</v>
      </c>
      <c r="C102" s="259">
        <v>1562</v>
      </c>
      <c r="D102" s="259"/>
      <c r="E102" s="259"/>
      <c r="F102" s="259"/>
      <c r="G102" s="259"/>
      <c r="H102" s="259">
        <f>H15+H24+H33+H46+H55+H65+H74+H82+H90+H101</f>
        <v>32802000</v>
      </c>
      <c r="I102" s="259"/>
      <c r="J102" s="259">
        <f>J15+J24+J33+J46+J55+J65+J74+J82+J90+J101</f>
        <v>32802000</v>
      </c>
      <c r="K102" s="259">
        <f>K15+K24+K33+K46+K55+K65+K74+K82+K90+K101</f>
        <v>65604000</v>
      </c>
    </row>
    <row r="103" spans="1:14" ht="18.75">
      <c r="A103" s="260"/>
      <c r="B103" s="92"/>
      <c r="C103" s="141"/>
      <c r="D103" s="141"/>
      <c r="E103" s="92"/>
      <c r="F103" s="92"/>
      <c r="G103" s="92"/>
      <c r="H103" s="92"/>
      <c r="I103" s="92"/>
      <c r="J103" s="92"/>
      <c r="K103" s="261"/>
    </row>
    <row r="104" spans="1:14" ht="21.75">
      <c r="A104" s="260"/>
      <c r="B104" s="92"/>
      <c r="C104" s="141"/>
      <c r="D104" s="141"/>
      <c r="E104" s="92"/>
      <c r="F104" s="92"/>
      <c r="G104" s="92"/>
      <c r="H104" s="244"/>
      <c r="I104" s="354" t="s">
        <v>153</v>
      </c>
      <c r="J104" s="354"/>
      <c r="K104" s="261"/>
    </row>
    <row r="105" spans="1:14" ht="32.25" customHeight="1">
      <c r="A105" s="260"/>
      <c r="B105" s="92"/>
      <c r="C105" s="141"/>
      <c r="D105" s="141"/>
      <c r="E105" s="92"/>
      <c r="F105" s="92"/>
      <c r="G105" s="92"/>
      <c r="H105" s="354" t="s">
        <v>149</v>
      </c>
      <c r="I105" s="354"/>
      <c r="J105" s="210"/>
      <c r="K105" s="261"/>
    </row>
    <row r="106" spans="1:14" ht="21.75">
      <c r="A106" s="260"/>
      <c r="B106" s="92"/>
      <c r="C106" s="141"/>
      <c r="D106" s="141"/>
      <c r="E106" s="92"/>
      <c r="F106" s="92"/>
      <c r="G106" s="92"/>
      <c r="H106" s="92"/>
      <c r="I106" s="354" t="s">
        <v>309</v>
      </c>
      <c r="J106" s="354"/>
      <c r="K106" s="261"/>
    </row>
    <row r="107" spans="1:14" ht="21.75">
      <c r="A107" s="260"/>
      <c r="B107" s="92"/>
      <c r="C107" s="141"/>
      <c r="D107" s="141"/>
      <c r="E107" s="92"/>
      <c r="F107" s="92"/>
      <c r="G107" s="92"/>
      <c r="H107" s="92"/>
      <c r="I107" s="354" t="s">
        <v>210</v>
      </c>
      <c r="J107" s="354"/>
      <c r="K107" s="261"/>
    </row>
    <row r="108" spans="1:14" ht="21.75">
      <c r="A108" s="260"/>
      <c r="B108" s="92"/>
      <c r="C108" s="141"/>
      <c r="D108" s="141"/>
      <c r="E108" s="92"/>
      <c r="F108" s="92"/>
      <c r="G108" s="92"/>
      <c r="H108" s="92"/>
      <c r="I108" s="353" t="s">
        <v>437</v>
      </c>
      <c r="J108" s="354"/>
      <c r="K108" s="261"/>
    </row>
    <row r="109" spans="1:14" ht="21">
      <c r="A109" s="260"/>
      <c r="C109" s="92"/>
      <c r="D109" s="92"/>
      <c r="E109" s="92"/>
      <c r="F109" s="92"/>
      <c r="G109" s="92"/>
      <c r="H109" s="93"/>
      <c r="I109" s="140"/>
      <c r="J109" s="93"/>
      <c r="K109" s="92"/>
    </row>
    <row r="110" spans="1:14" ht="13.5">
      <c r="A110" s="260"/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3" spans="2:11" ht="18.75">
      <c r="B113" s="93"/>
      <c r="C113" s="358"/>
      <c r="D113" s="358"/>
      <c r="E113" s="358"/>
      <c r="F113" s="358"/>
      <c r="G113" s="358"/>
      <c r="H113" s="358"/>
      <c r="I113" s="358"/>
      <c r="J113" s="358"/>
      <c r="K113" s="358"/>
    </row>
    <row r="114" spans="2:11" ht="21">
      <c r="C114" s="140"/>
      <c r="D114" s="92"/>
      <c r="E114" s="92"/>
      <c r="F114" s="92"/>
      <c r="G114" s="92"/>
      <c r="H114" s="93"/>
      <c r="I114" s="140"/>
      <c r="J114" s="93"/>
      <c r="K114" s="92"/>
    </row>
  </sheetData>
  <autoFilter ref="A5:WVT102" xr:uid="{55F5F7B6-5226-48FF-8BE1-7025F53879F9}">
    <filterColumn colId="1">
      <filters>
        <filter val="รวม บช.น."/>
        <filter val="รวม ภ.1"/>
        <filter val="รวม ภ.2"/>
        <filter val="รวม ภ.3"/>
        <filter val="รวม ภ.4"/>
        <filter val="รวม ภ.5"/>
        <filter val="รวม ภ.6"/>
        <filter val="รวม ภ.7"/>
        <filter val="รวม ภ.8"/>
        <filter val="รวม ภ.9"/>
        <filter val="รวมทั้งสิ้น"/>
      </filters>
    </filterColumn>
  </autoFilter>
  <mergeCells count="10">
    <mergeCell ref="I106:J106"/>
    <mergeCell ref="I107:J107"/>
    <mergeCell ref="I108:J108"/>
    <mergeCell ref="C113:K113"/>
    <mergeCell ref="A1:K1"/>
    <mergeCell ref="A2:K2"/>
    <mergeCell ref="G3:H4"/>
    <mergeCell ref="I3:J4"/>
    <mergeCell ref="I104:J104"/>
    <mergeCell ref="H105:I105"/>
  </mergeCells>
  <printOptions horizontalCentered="1"/>
  <pageMargins left="0.23622047244094491" right="0.23622047244094491" top="0.43307086614173229" bottom="0.43307086614173229" header="0" footer="0.19685039370078741"/>
  <pageSetup paperSize="9" orientation="portrait" r:id="rId1"/>
  <headerFooter alignWithMargins="0"/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66"/>
  </sheetPr>
  <dimension ref="A1:R58"/>
  <sheetViews>
    <sheetView topLeftCell="A4" zoomScale="110" zoomScaleNormal="110" workbookViewId="0">
      <selection activeCell="H11" sqref="H11"/>
    </sheetView>
  </sheetViews>
  <sheetFormatPr defaultRowHeight="13.5"/>
  <cols>
    <col min="1" max="1" width="18.85546875" style="92" customWidth="1"/>
    <col min="2" max="2" width="5.7109375" style="92" customWidth="1"/>
    <col min="3" max="3" width="7.42578125" style="92" customWidth="1"/>
    <col min="4" max="4" width="3.5703125" style="92" customWidth="1"/>
    <col min="5" max="5" width="3.7109375" style="92" customWidth="1"/>
    <col min="6" max="6" width="3.5703125" style="92" customWidth="1"/>
    <col min="7" max="7" width="9.140625" style="92" customWidth="1"/>
    <col min="8" max="8" width="14.5703125" style="92" customWidth="1"/>
    <col min="9" max="9" width="14.42578125" style="92" customWidth="1"/>
    <col min="10" max="10" width="10.28515625" style="92" customWidth="1"/>
    <col min="11" max="12" width="0" style="92" hidden="1" customWidth="1"/>
    <col min="13" max="13" width="45.42578125" style="92" customWidth="1"/>
    <col min="14" max="14" width="9" style="92"/>
    <col min="15" max="15" width="7.7109375" style="95" bestFit="1" customWidth="1"/>
    <col min="16" max="255" width="9" style="92"/>
    <col min="256" max="256" width="18.85546875" style="92" customWidth="1"/>
    <col min="257" max="257" width="11.7109375" style="92" customWidth="1"/>
    <col min="258" max="258" width="5.7109375" style="92" customWidth="1"/>
    <col min="259" max="259" width="7.42578125" style="92" customWidth="1"/>
    <col min="260" max="260" width="3.5703125" style="92" customWidth="1"/>
    <col min="261" max="261" width="3.7109375" style="92" customWidth="1"/>
    <col min="262" max="262" width="3.5703125" style="92" customWidth="1"/>
    <col min="263" max="263" width="9.140625" style="92" customWidth="1"/>
    <col min="264" max="264" width="14.5703125" style="92" customWidth="1"/>
    <col min="265" max="265" width="14.42578125" style="92" customWidth="1"/>
    <col min="266" max="266" width="10.28515625" style="92" customWidth="1"/>
    <col min="267" max="268" width="0" style="92" hidden="1" customWidth="1"/>
    <col min="269" max="269" width="39" style="92" customWidth="1"/>
    <col min="270" max="270" width="9" style="92"/>
    <col min="271" max="271" width="7.7109375" style="92" bestFit="1" customWidth="1"/>
    <col min="272" max="511" width="9" style="92"/>
    <col min="512" max="512" width="18.85546875" style="92" customWidth="1"/>
    <col min="513" max="513" width="11.7109375" style="92" customWidth="1"/>
    <col min="514" max="514" width="5.7109375" style="92" customWidth="1"/>
    <col min="515" max="515" width="7.42578125" style="92" customWidth="1"/>
    <col min="516" max="516" width="3.5703125" style="92" customWidth="1"/>
    <col min="517" max="517" width="3.7109375" style="92" customWidth="1"/>
    <col min="518" max="518" width="3.5703125" style="92" customWidth="1"/>
    <col min="519" max="519" width="9.140625" style="92" customWidth="1"/>
    <col min="520" max="520" width="14.5703125" style="92" customWidth="1"/>
    <col min="521" max="521" width="14.42578125" style="92" customWidth="1"/>
    <col min="522" max="522" width="10.28515625" style="92" customWidth="1"/>
    <col min="523" max="524" width="0" style="92" hidden="1" customWidth="1"/>
    <col min="525" max="525" width="39" style="92" customWidth="1"/>
    <col min="526" max="526" width="9" style="92"/>
    <col min="527" max="527" width="7.7109375" style="92" bestFit="1" customWidth="1"/>
    <col min="528" max="767" width="9" style="92"/>
    <col min="768" max="768" width="18.85546875" style="92" customWidth="1"/>
    <col min="769" max="769" width="11.7109375" style="92" customWidth="1"/>
    <col min="770" max="770" width="5.7109375" style="92" customWidth="1"/>
    <col min="771" max="771" width="7.42578125" style="92" customWidth="1"/>
    <col min="772" max="772" width="3.5703125" style="92" customWidth="1"/>
    <col min="773" max="773" width="3.7109375" style="92" customWidth="1"/>
    <col min="774" max="774" width="3.5703125" style="92" customWidth="1"/>
    <col min="775" max="775" width="9.140625" style="92" customWidth="1"/>
    <col min="776" max="776" width="14.5703125" style="92" customWidth="1"/>
    <col min="777" max="777" width="14.42578125" style="92" customWidth="1"/>
    <col min="778" max="778" width="10.28515625" style="92" customWidth="1"/>
    <col min="779" max="780" width="0" style="92" hidden="1" customWidth="1"/>
    <col min="781" max="781" width="39" style="92" customWidth="1"/>
    <col min="782" max="782" width="9" style="92"/>
    <col min="783" max="783" width="7.7109375" style="92" bestFit="1" customWidth="1"/>
    <col min="784" max="1023" width="9" style="92"/>
    <col min="1024" max="1024" width="18.85546875" style="92" customWidth="1"/>
    <col min="1025" max="1025" width="11.7109375" style="92" customWidth="1"/>
    <col min="1026" max="1026" width="5.7109375" style="92" customWidth="1"/>
    <col min="1027" max="1027" width="7.42578125" style="92" customWidth="1"/>
    <col min="1028" max="1028" width="3.5703125" style="92" customWidth="1"/>
    <col min="1029" max="1029" width="3.7109375" style="92" customWidth="1"/>
    <col min="1030" max="1030" width="3.5703125" style="92" customWidth="1"/>
    <col min="1031" max="1031" width="9.140625" style="92" customWidth="1"/>
    <col min="1032" max="1032" width="14.5703125" style="92" customWidth="1"/>
    <col min="1033" max="1033" width="14.42578125" style="92" customWidth="1"/>
    <col min="1034" max="1034" width="10.28515625" style="92" customWidth="1"/>
    <col min="1035" max="1036" width="0" style="92" hidden="1" customWidth="1"/>
    <col min="1037" max="1037" width="39" style="92" customWidth="1"/>
    <col min="1038" max="1038" width="9" style="92"/>
    <col min="1039" max="1039" width="7.7109375" style="92" bestFit="1" customWidth="1"/>
    <col min="1040" max="1279" width="9" style="92"/>
    <col min="1280" max="1280" width="18.85546875" style="92" customWidth="1"/>
    <col min="1281" max="1281" width="11.7109375" style="92" customWidth="1"/>
    <col min="1282" max="1282" width="5.7109375" style="92" customWidth="1"/>
    <col min="1283" max="1283" width="7.42578125" style="92" customWidth="1"/>
    <col min="1284" max="1284" width="3.5703125" style="92" customWidth="1"/>
    <col min="1285" max="1285" width="3.7109375" style="92" customWidth="1"/>
    <col min="1286" max="1286" width="3.5703125" style="92" customWidth="1"/>
    <col min="1287" max="1287" width="9.140625" style="92" customWidth="1"/>
    <col min="1288" max="1288" width="14.5703125" style="92" customWidth="1"/>
    <col min="1289" max="1289" width="14.42578125" style="92" customWidth="1"/>
    <col min="1290" max="1290" width="10.28515625" style="92" customWidth="1"/>
    <col min="1291" max="1292" width="0" style="92" hidden="1" customWidth="1"/>
    <col min="1293" max="1293" width="39" style="92" customWidth="1"/>
    <col min="1294" max="1294" width="9" style="92"/>
    <col min="1295" max="1295" width="7.7109375" style="92" bestFit="1" customWidth="1"/>
    <col min="1296" max="1535" width="9" style="92"/>
    <col min="1536" max="1536" width="18.85546875" style="92" customWidth="1"/>
    <col min="1537" max="1537" width="11.7109375" style="92" customWidth="1"/>
    <col min="1538" max="1538" width="5.7109375" style="92" customWidth="1"/>
    <col min="1539" max="1539" width="7.42578125" style="92" customWidth="1"/>
    <col min="1540" max="1540" width="3.5703125" style="92" customWidth="1"/>
    <col min="1541" max="1541" width="3.7109375" style="92" customWidth="1"/>
    <col min="1542" max="1542" width="3.5703125" style="92" customWidth="1"/>
    <col min="1543" max="1543" width="9.140625" style="92" customWidth="1"/>
    <col min="1544" max="1544" width="14.5703125" style="92" customWidth="1"/>
    <col min="1545" max="1545" width="14.42578125" style="92" customWidth="1"/>
    <col min="1546" max="1546" width="10.28515625" style="92" customWidth="1"/>
    <col min="1547" max="1548" width="0" style="92" hidden="1" customWidth="1"/>
    <col min="1549" max="1549" width="39" style="92" customWidth="1"/>
    <col min="1550" max="1550" width="9" style="92"/>
    <col min="1551" max="1551" width="7.7109375" style="92" bestFit="1" customWidth="1"/>
    <col min="1552" max="1791" width="9" style="92"/>
    <col min="1792" max="1792" width="18.85546875" style="92" customWidth="1"/>
    <col min="1793" max="1793" width="11.7109375" style="92" customWidth="1"/>
    <col min="1794" max="1794" width="5.7109375" style="92" customWidth="1"/>
    <col min="1795" max="1795" width="7.42578125" style="92" customWidth="1"/>
    <col min="1796" max="1796" width="3.5703125" style="92" customWidth="1"/>
    <col min="1797" max="1797" width="3.7109375" style="92" customWidth="1"/>
    <col min="1798" max="1798" width="3.5703125" style="92" customWidth="1"/>
    <col min="1799" max="1799" width="9.140625" style="92" customWidth="1"/>
    <col min="1800" max="1800" width="14.5703125" style="92" customWidth="1"/>
    <col min="1801" max="1801" width="14.42578125" style="92" customWidth="1"/>
    <col min="1802" max="1802" width="10.28515625" style="92" customWidth="1"/>
    <col min="1803" max="1804" width="0" style="92" hidden="1" customWidth="1"/>
    <col min="1805" max="1805" width="39" style="92" customWidth="1"/>
    <col min="1806" max="1806" width="9" style="92"/>
    <col min="1807" max="1807" width="7.7109375" style="92" bestFit="1" customWidth="1"/>
    <col min="1808" max="2047" width="9" style="92"/>
    <col min="2048" max="2048" width="18.85546875" style="92" customWidth="1"/>
    <col min="2049" max="2049" width="11.7109375" style="92" customWidth="1"/>
    <col min="2050" max="2050" width="5.7109375" style="92" customWidth="1"/>
    <col min="2051" max="2051" width="7.42578125" style="92" customWidth="1"/>
    <col min="2052" max="2052" width="3.5703125" style="92" customWidth="1"/>
    <col min="2053" max="2053" width="3.7109375" style="92" customWidth="1"/>
    <col min="2054" max="2054" width="3.5703125" style="92" customWidth="1"/>
    <col min="2055" max="2055" width="9.140625" style="92" customWidth="1"/>
    <col min="2056" max="2056" width="14.5703125" style="92" customWidth="1"/>
    <col min="2057" max="2057" width="14.42578125" style="92" customWidth="1"/>
    <col min="2058" max="2058" width="10.28515625" style="92" customWidth="1"/>
    <col min="2059" max="2060" width="0" style="92" hidden="1" customWidth="1"/>
    <col min="2061" max="2061" width="39" style="92" customWidth="1"/>
    <col min="2062" max="2062" width="9" style="92"/>
    <col min="2063" max="2063" width="7.7109375" style="92" bestFit="1" customWidth="1"/>
    <col min="2064" max="2303" width="9" style="92"/>
    <col min="2304" max="2304" width="18.85546875" style="92" customWidth="1"/>
    <col min="2305" max="2305" width="11.7109375" style="92" customWidth="1"/>
    <col min="2306" max="2306" width="5.7109375" style="92" customWidth="1"/>
    <col min="2307" max="2307" width="7.42578125" style="92" customWidth="1"/>
    <col min="2308" max="2308" width="3.5703125" style="92" customWidth="1"/>
    <col min="2309" max="2309" width="3.7109375" style="92" customWidth="1"/>
    <col min="2310" max="2310" width="3.5703125" style="92" customWidth="1"/>
    <col min="2311" max="2311" width="9.140625" style="92" customWidth="1"/>
    <col min="2312" max="2312" width="14.5703125" style="92" customWidth="1"/>
    <col min="2313" max="2313" width="14.42578125" style="92" customWidth="1"/>
    <col min="2314" max="2314" width="10.28515625" style="92" customWidth="1"/>
    <col min="2315" max="2316" width="0" style="92" hidden="1" customWidth="1"/>
    <col min="2317" max="2317" width="39" style="92" customWidth="1"/>
    <col min="2318" max="2318" width="9" style="92"/>
    <col min="2319" max="2319" width="7.7109375" style="92" bestFit="1" customWidth="1"/>
    <col min="2320" max="2559" width="9" style="92"/>
    <col min="2560" max="2560" width="18.85546875" style="92" customWidth="1"/>
    <col min="2561" max="2561" width="11.7109375" style="92" customWidth="1"/>
    <col min="2562" max="2562" width="5.7109375" style="92" customWidth="1"/>
    <col min="2563" max="2563" width="7.42578125" style="92" customWidth="1"/>
    <col min="2564" max="2564" width="3.5703125" style="92" customWidth="1"/>
    <col min="2565" max="2565" width="3.7109375" style="92" customWidth="1"/>
    <col min="2566" max="2566" width="3.5703125" style="92" customWidth="1"/>
    <col min="2567" max="2567" width="9.140625" style="92" customWidth="1"/>
    <col min="2568" max="2568" width="14.5703125" style="92" customWidth="1"/>
    <col min="2569" max="2569" width="14.42578125" style="92" customWidth="1"/>
    <col min="2570" max="2570" width="10.28515625" style="92" customWidth="1"/>
    <col min="2571" max="2572" width="0" style="92" hidden="1" customWidth="1"/>
    <col min="2573" max="2573" width="39" style="92" customWidth="1"/>
    <col min="2574" max="2574" width="9" style="92"/>
    <col min="2575" max="2575" width="7.7109375" style="92" bestFit="1" customWidth="1"/>
    <col min="2576" max="2815" width="9" style="92"/>
    <col min="2816" max="2816" width="18.85546875" style="92" customWidth="1"/>
    <col min="2817" max="2817" width="11.7109375" style="92" customWidth="1"/>
    <col min="2818" max="2818" width="5.7109375" style="92" customWidth="1"/>
    <col min="2819" max="2819" width="7.42578125" style="92" customWidth="1"/>
    <col min="2820" max="2820" width="3.5703125" style="92" customWidth="1"/>
    <col min="2821" max="2821" width="3.7109375" style="92" customWidth="1"/>
    <col min="2822" max="2822" width="3.5703125" style="92" customWidth="1"/>
    <col min="2823" max="2823" width="9.140625" style="92" customWidth="1"/>
    <col min="2824" max="2824" width="14.5703125" style="92" customWidth="1"/>
    <col min="2825" max="2825" width="14.42578125" style="92" customWidth="1"/>
    <col min="2826" max="2826" width="10.28515625" style="92" customWidth="1"/>
    <col min="2827" max="2828" width="0" style="92" hidden="1" customWidth="1"/>
    <col min="2829" max="2829" width="39" style="92" customWidth="1"/>
    <col min="2830" max="2830" width="9" style="92"/>
    <col min="2831" max="2831" width="7.7109375" style="92" bestFit="1" customWidth="1"/>
    <col min="2832" max="3071" width="9" style="92"/>
    <col min="3072" max="3072" width="18.85546875" style="92" customWidth="1"/>
    <col min="3073" max="3073" width="11.7109375" style="92" customWidth="1"/>
    <col min="3074" max="3074" width="5.7109375" style="92" customWidth="1"/>
    <col min="3075" max="3075" width="7.42578125" style="92" customWidth="1"/>
    <col min="3076" max="3076" width="3.5703125" style="92" customWidth="1"/>
    <col min="3077" max="3077" width="3.7109375" style="92" customWidth="1"/>
    <col min="3078" max="3078" width="3.5703125" style="92" customWidth="1"/>
    <col min="3079" max="3079" width="9.140625" style="92" customWidth="1"/>
    <col min="3080" max="3080" width="14.5703125" style="92" customWidth="1"/>
    <col min="3081" max="3081" width="14.42578125" style="92" customWidth="1"/>
    <col min="3082" max="3082" width="10.28515625" style="92" customWidth="1"/>
    <col min="3083" max="3084" width="0" style="92" hidden="1" customWidth="1"/>
    <col min="3085" max="3085" width="39" style="92" customWidth="1"/>
    <col min="3086" max="3086" width="9" style="92"/>
    <col min="3087" max="3087" width="7.7109375" style="92" bestFit="1" customWidth="1"/>
    <col min="3088" max="3327" width="9" style="92"/>
    <col min="3328" max="3328" width="18.85546875" style="92" customWidth="1"/>
    <col min="3329" max="3329" width="11.7109375" style="92" customWidth="1"/>
    <col min="3330" max="3330" width="5.7109375" style="92" customWidth="1"/>
    <col min="3331" max="3331" width="7.42578125" style="92" customWidth="1"/>
    <col min="3332" max="3332" width="3.5703125" style="92" customWidth="1"/>
    <col min="3333" max="3333" width="3.7109375" style="92" customWidth="1"/>
    <col min="3334" max="3334" width="3.5703125" style="92" customWidth="1"/>
    <col min="3335" max="3335" width="9.140625" style="92" customWidth="1"/>
    <col min="3336" max="3336" width="14.5703125" style="92" customWidth="1"/>
    <col min="3337" max="3337" width="14.42578125" style="92" customWidth="1"/>
    <col min="3338" max="3338" width="10.28515625" style="92" customWidth="1"/>
    <col min="3339" max="3340" width="0" style="92" hidden="1" customWidth="1"/>
    <col min="3341" max="3341" width="39" style="92" customWidth="1"/>
    <col min="3342" max="3342" width="9" style="92"/>
    <col min="3343" max="3343" width="7.7109375" style="92" bestFit="1" customWidth="1"/>
    <col min="3344" max="3583" width="9" style="92"/>
    <col min="3584" max="3584" width="18.85546875" style="92" customWidth="1"/>
    <col min="3585" max="3585" width="11.7109375" style="92" customWidth="1"/>
    <col min="3586" max="3586" width="5.7109375" style="92" customWidth="1"/>
    <col min="3587" max="3587" width="7.42578125" style="92" customWidth="1"/>
    <col min="3588" max="3588" width="3.5703125" style="92" customWidth="1"/>
    <col min="3589" max="3589" width="3.7109375" style="92" customWidth="1"/>
    <col min="3590" max="3590" width="3.5703125" style="92" customWidth="1"/>
    <col min="3591" max="3591" width="9.140625" style="92" customWidth="1"/>
    <col min="3592" max="3592" width="14.5703125" style="92" customWidth="1"/>
    <col min="3593" max="3593" width="14.42578125" style="92" customWidth="1"/>
    <col min="3594" max="3594" width="10.28515625" style="92" customWidth="1"/>
    <col min="3595" max="3596" width="0" style="92" hidden="1" customWidth="1"/>
    <col min="3597" max="3597" width="39" style="92" customWidth="1"/>
    <col min="3598" max="3598" width="9" style="92"/>
    <col min="3599" max="3599" width="7.7109375" style="92" bestFit="1" customWidth="1"/>
    <col min="3600" max="3839" width="9" style="92"/>
    <col min="3840" max="3840" width="18.85546875" style="92" customWidth="1"/>
    <col min="3841" max="3841" width="11.7109375" style="92" customWidth="1"/>
    <col min="3842" max="3842" width="5.7109375" style="92" customWidth="1"/>
    <col min="3843" max="3843" width="7.42578125" style="92" customWidth="1"/>
    <col min="3844" max="3844" width="3.5703125" style="92" customWidth="1"/>
    <col min="3845" max="3845" width="3.7109375" style="92" customWidth="1"/>
    <col min="3846" max="3846" width="3.5703125" style="92" customWidth="1"/>
    <col min="3847" max="3847" width="9.140625" style="92" customWidth="1"/>
    <col min="3848" max="3848" width="14.5703125" style="92" customWidth="1"/>
    <col min="3849" max="3849" width="14.42578125" style="92" customWidth="1"/>
    <col min="3850" max="3850" width="10.28515625" style="92" customWidth="1"/>
    <col min="3851" max="3852" width="0" style="92" hidden="1" customWidth="1"/>
    <col min="3853" max="3853" width="39" style="92" customWidth="1"/>
    <col min="3854" max="3854" width="9" style="92"/>
    <col min="3855" max="3855" width="7.7109375" style="92" bestFit="1" customWidth="1"/>
    <col min="3856" max="4095" width="9" style="92"/>
    <col min="4096" max="4096" width="18.85546875" style="92" customWidth="1"/>
    <col min="4097" max="4097" width="11.7109375" style="92" customWidth="1"/>
    <col min="4098" max="4098" width="5.7109375" style="92" customWidth="1"/>
    <col min="4099" max="4099" width="7.42578125" style="92" customWidth="1"/>
    <col min="4100" max="4100" width="3.5703125" style="92" customWidth="1"/>
    <col min="4101" max="4101" width="3.7109375" style="92" customWidth="1"/>
    <col min="4102" max="4102" width="3.5703125" style="92" customWidth="1"/>
    <col min="4103" max="4103" width="9.140625" style="92" customWidth="1"/>
    <col min="4104" max="4104" width="14.5703125" style="92" customWidth="1"/>
    <col min="4105" max="4105" width="14.42578125" style="92" customWidth="1"/>
    <col min="4106" max="4106" width="10.28515625" style="92" customWidth="1"/>
    <col min="4107" max="4108" width="0" style="92" hidden="1" customWidth="1"/>
    <col min="4109" max="4109" width="39" style="92" customWidth="1"/>
    <col min="4110" max="4110" width="9" style="92"/>
    <col min="4111" max="4111" width="7.7109375" style="92" bestFit="1" customWidth="1"/>
    <col min="4112" max="4351" width="9" style="92"/>
    <col min="4352" max="4352" width="18.85546875" style="92" customWidth="1"/>
    <col min="4353" max="4353" width="11.7109375" style="92" customWidth="1"/>
    <col min="4354" max="4354" width="5.7109375" style="92" customWidth="1"/>
    <col min="4355" max="4355" width="7.42578125" style="92" customWidth="1"/>
    <col min="4356" max="4356" width="3.5703125" style="92" customWidth="1"/>
    <col min="4357" max="4357" width="3.7109375" style="92" customWidth="1"/>
    <col min="4358" max="4358" width="3.5703125" style="92" customWidth="1"/>
    <col min="4359" max="4359" width="9.140625" style="92" customWidth="1"/>
    <col min="4360" max="4360" width="14.5703125" style="92" customWidth="1"/>
    <col min="4361" max="4361" width="14.42578125" style="92" customWidth="1"/>
    <col min="4362" max="4362" width="10.28515625" style="92" customWidth="1"/>
    <col min="4363" max="4364" width="0" style="92" hidden="1" customWidth="1"/>
    <col min="4365" max="4365" width="39" style="92" customWidth="1"/>
    <col min="4366" max="4366" width="9" style="92"/>
    <col min="4367" max="4367" width="7.7109375" style="92" bestFit="1" customWidth="1"/>
    <col min="4368" max="4607" width="9" style="92"/>
    <col min="4608" max="4608" width="18.85546875" style="92" customWidth="1"/>
    <col min="4609" max="4609" width="11.7109375" style="92" customWidth="1"/>
    <col min="4610" max="4610" width="5.7109375" style="92" customWidth="1"/>
    <col min="4611" max="4611" width="7.42578125" style="92" customWidth="1"/>
    <col min="4612" max="4612" width="3.5703125" style="92" customWidth="1"/>
    <col min="4613" max="4613" width="3.7109375" style="92" customWidth="1"/>
    <col min="4614" max="4614" width="3.5703125" style="92" customWidth="1"/>
    <col min="4615" max="4615" width="9.140625" style="92" customWidth="1"/>
    <col min="4616" max="4616" width="14.5703125" style="92" customWidth="1"/>
    <col min="4617" max="4617" width="14.42578125" style="92" customWidth="1"/>
    <col min="4618" max="4618" width="10.28515625" style="92" customWidth="1"/>
    <col min="4619" max="4620" width="0" style="92" hidden="1" customWidth="1"/>
    <col min="4621" max="4621" width="39" style="92" customWidth="1"/>
    <col min="4622" max="4622" width="9" style="92"/>
    <col min="4623" max="4623" width="7.7109375" style="92" bestFit="1" customWidth="1"/>
    <col min="4624" max="4863" width="9" style="92"/>
    <col min="4864" max="4864" width="18.85546875" style="92" customWidth="1"/>
    <col min="4865" max="4865" width="11.7109375" style="92" customWidth="1"/>
    <col min="4866" max="4866" width="5.7109375" style="92" customWidth="1"/>
    <col min="4867" max="4867" width="7.42578125" style="92" customWidth="1"/>
    <col min="4868" max="4868" width="3.5703125" style="92" customWidth="1"/>
    <col min="4869" max="4869" width="3.7109375" style="92" customWidth="1"/>
    <col min="4870" max="4870" width="3.5703125" style="92" customWidth="1"/>
    <col min="4871" max="4871" width="9.140625" style="92" customWidth="1"/>
    <col min="4872" max="4872" width="14.5703125" style="92" customWidth="1"/>
    <col min="4873" max="4873" width="14.42578125" style="92" customWidth="1"/>
    <col min="4874" max="4874" width="10.28515625" style="92" customWidth="1"/>
    <col min="4875" max="4876" width="0" style="92" hidden="1" customWidth="1"/>
    <col min="4877" max="4877" width="39" style="92" customWidth="1"/>
    <col min="4878" max="4878" width="9" style="92"/>
    <col min="4879" max="4879" width="7.7109375" style="92" bestFit="1" customWidth="1"/>
    <col min="4880" max="5119" width="9" style="92"/>
    <col min="5120" max="5120" width="18.85546875" style="92" customWidth="1"/>
    <col min="5121" max="5121" width="11.7109375" style="92" customWidth="1"/>
    <col min="5122" max="5122" width="5.7109375" style="92" customWidth="1"/>
    <col min="5123" max="5123" width="7.42578125" style="92" customWidth="1"/>
    <col min="5124" max="5124" width="3.5703125" style="92" customWidth="1"/>
    <col min="5125" max="5125" width="3.7109375" style="92" customWidth="1"/>
    <col min="5126" max="5126" width="3.5703125" style="92" customWidth="1"/>
    <col min="5127" max="5127" width="9.140625" style="92" customWidth="1"/>
    <col min="5128" max="5128" width="14.5703125" style="92" customWidth="1"/>
    <col min="5129" max="5129" width="14.42578125" style="92" customWidth="1"/>
    <col min="5130" max="5130" width="10.28515625" style="92" customWidth="1"/>
    <col min="5131" max="5132" width="0" style="92" hidden="1" customWidth="1"/>
    <col min="5133" max="5133" width="39" style="92" customWidth="1"/>
    <col min="5134" max="5134" width="9" style="92"/>
    <col min="5135" max="5135" width="7.7109375" style="92" bestFit="1" customWidth="1"/>
    <col min="5136" max="5375" width="9" style="92"/>
    <col min="5376" max="5376" width="18.85546875" style="92" customWidth="1"/>
    <col min="5377" max="5377" width="11.7109375" style="92" customWidth="1"/>
    <col min="5378" max="5378" width="5.7109375" style="92" customWidth="1"/>
    <col min="5379" max="5379" width="7.42578125" style="92" customWidth="1"/>
    <col min="5380" max="5380" width="3.5703125" style="92" customWidth="1"/>
    <col min="5381" max="5381" width="3.7109375" style="92" customWidth="1"/>
    <col min="5382" max="5382" width="3.5703125" style="92" customWidth="1"/>
    <col min="5383" max="5383" width="9.140625" style="92" customWidth="1"/>
    <col min="5384" max="5384" width="14.5703125" style="92" customWidth="1"/>
    <col min="5385" max="5385" width="14.42578125" style="92" customWidth="1"/>
    <col min="5386" max="5386" width="10.28515625" style="92" customWidth="1"/>
    <col min="5387" max="5388" width="0" style="92" hidden="1" customWidth="1"/>
    <col min="5389" max="5389" width="39" style="92" customWidth="1"/>
    <col min="5390" max="5390" width="9" style="92"/>
    <col min="5391" max="5391" width="7.7109375" style="92" bestFit="1" customWidth="1"/>
    <col min="5392" max="5631" width="9" style="92"/>
    <col min="5632" max="5632" width="18.85546875" style="92" customWidth="1"/>
    <col min="5633" max="5633" width="11.7109375" style="92" customWidth="1"/>
    <col min="5634" max="5634" width="5.7109375" style="92" customWidth="1"/>
    <col min="5635" max="5635" width="7.42578125" style="92" customWidth="1"/>
    <col min="5636" max="5636" width="3.5703125" style="92" customWidth="1"/>
    <col min="5637" max="5637" width="3.7109375" style="92" customWidth="1"/>
    <col min="5638" max="5638" width="3.5703125" style="92" customWidth="1"/>
    <col min="5639" max="5639" width="9.140625" style="92" customWidth="1"/>
    <col min="5640" max="5640" width="14.5703125" style="92" customWidth="1"/>
    <col min="5641" max="5641" width="14.42578125" style="92" customWidth="1"/>
    <col min="5642" max="5642" width="10.28515625" style="92" customWidth="1"/>
    <col min="5643" max="5644" width="0" style="92" hidden="1" customWidth="1"/>
    <col min="5645" max="5645" width="39" style="92" customWidth="1"/>
    <col min="5646" max="5646" width="9" style="92"/>
    <col min="5647" max="5647" width="7.7109375" style="92" bestFit="1" customWidth="1"/>
    <col min="5648" max="5887" width="9" style="92"/>
    <col min="5888" max="5888" width="18.85546875" style="92" customWidth="1"/>
    <col min="5889" max="5889" width="11.7109375" style="92" customWidth="1"/>
    <col min="5890" max="5890" width="5.7109375" style="92" customWidth="1"/>
    <col min="5891" max="5891" width="7.42578125" style="92" customWidth="1"/>
    <col min="5892" max="5892" width="3.5703125" style="92" customWidth="1"/>
    <col min="5893" max="5893" width="3.7109375" style="92" customWidth="1"/>
    <col min="5894" max="5894" width="3.5703125" style="92" customWidth="1"/>
    <col min="5895" max="5895" width="9.140625" style="92" customWidth="1"/>
    <col min="5896" max="5896" width="14.5703125" style="92" customWidth="1"/>
    <col min="5897" max="5897" width="14.42578125" style="92" customWidth="1"/>
    <col min="5898" max="5898" width="10.28515625" style="92" customWidth="1"/>
    <col min="5899" max="5900" width="0" style="92" hidden="1" customWidth="1"/>
    <col min="5901" max="5901" width="39" style="92" customWidth="1"/>
    <col min="5902" max="5902" width="9" style="92"/>
    <col min="5903" max="5903" width="7.7109375" style="92" bestFit="1" customWidth="1"/>
    <col min="5904" max="6143" width="9" style="92"/>
    <col min="6144" max="6144" width="18.85546875" style="92" customWidth="1"/>
    <col min="6145" max="6145" width="11.7109375" style="92" customWidth="1"/>
    <col min="6146" max="6146" width="5.7109375" style="92" customWidth="1"/>
    <col min="6147" max="6147" width="7.42578125" style="92" customWidth="1"/>
    <col min="6148" max="6148" width="3.5703125" style="92" customWidth="1"/>
    <col min="6149" max="6149" width="3.7109375" style="92" customWidth="1"/>
    <col min="6150" max="6150" width="3.5703125" style="92" customWidth="1"/>
    <col min="6151" max="6151" width="9.140625" style="92" customWidth="1"/>
    <col min="6152" max="6152" width="14.5703125" style="92" customWidth="1"/>
    <col min="6153" max="6153" width="14.42578125" style="92" customWidth="1"/>
    <col min="6154" max="6154" width="10.28515625" style="92" customWidth="1"/>
    <col min="6155" max="6156" width="0" style="92" hidden="1" customWidth="1"/>
    <col min="6157" max="6157" width="39" style="92" customWidth="1"/>
    <col min="6158" max="6158" width="9" style="92"/>
    <col min="6159" max="6159" width="7.7109375" style="92" bestFit="1" customWidth="1"/>
    <col min="6160" max="6399" width="9" style="92"/>
    <col min="6400" max="6400" width="18.85546875" style="92" customWidth="1"/>
    <col min="6401" max="6401" width="11.7109375" style="92" customWidth="1"/>
    <col min="6402" max="6402" width="5.7109375" style="92" customWidth="1"/>
    <col min="6403" max="6403" width="7.42578125" style="92" customWidth="1"/>
    <col min="6404" max="6404" width="3.5703125" style="92" customWidth="1"/>
    <col min="6405" max="6405" width="3.7109375" style="92" customWidth="1"/>
    <col min="6406" max="6406" width="3.5703125" style="92" customWidth="1"/>
    <col min="6407" max="6407" width="9.140625" style="92" customWidth="1"/>
    <col min="6408" max="6408" width="14.5703125" style="92" customWidth="1"/>
    <col min="6409" max="6409" width="14.42578125" style="92" customWidth="1"/>
    <col min="6410" max="6410" width="10.28515625" style="92" customWidth="1"/>
    <col min="6411" max="6412" width="0" style="92" hidden="1" customWidth="1"/>
    <col min="6413" max="6413" width="39" style="92" customWidth="1"/>
    <col min="6414" max="6414" width="9" style="92"/>
    <col min="6415" max="6415" width="7.7109375" style="92" bestFit="1" customWidth="1"/>
    <col min="6416" max="6655" width="9" style="92"/>
    <col min="6656" max="6656" width="18.85546875" style="92" customWidth="1"/>
    <col min="6657" max="6657" width="11.7109375" style="92" customWidth="1"/>
    <col min="6658" max="6658" width="5.7109375" style="92" customWidth="1"/>
    <col min="6659" max="6659" width="7.42578125" style="92" customWidth="1"/>
    <col min="6660" max="6660" width="3.5703125" style="92" customWidth="1"/>
    <col min="6661" max="6661" width="3.7109375" style="92" customWidth="1"/>
    <col min="6662" max="6662" width="3.5703125" style="92" customWidth="1"/>
    <col min="6663" max="6663" width="9.140625" style="92" customWidth="1"/>
    <col min="6664" max="6664" width="14.5703125" style="92" customWidth="1"/>
    <col min="6665" max="6665" width="14.42578125" style="92" customWidth="1"/>
    <col min="6666" max="6666" width="10.28515625" style="92" customWidth="1"/>
    <col min="6667" max="6668" width="0" style="92" hidden="1" customWidth="1"/>
    <col min="6669" max="6669" width="39" style="92" customWidth="1"/>
    <col min="6670" max="6670" width="9" style="92"/>
    <col min="6671" max="6671" width="7.7109375" style="92" bestFit="1" customWidth="1"/>
    <col min="6672" max="6911" width="9" style="92"/>
    <col min="6912" max="6912" width="18.85546875" style="92" customWidth="1"/>
    <col min="6913" max="6913" width="11.7109375" style="92" customWidth="1"/>
    <col min="6914" max="6914" width="5.7109375" style="92" customWidth="1"/>
    <col min="6915" max="6915" width="7.42578125" style="92" customWidth="1"/>
    <col min="6916" max="6916" width="3.5703125" style="92" customWidth="1"/>
    <col min="6917" max="6917" width="3.7109375" style="92" customWidth="1"/>
    <col min="6918" max="6918" width="3.5703125" style="92" customWidth="1"/>
    <col min="6919" max="6919" width="9.140625" style="92" customWidth="1"/>
    <col min="6920" max="6920" width="14.5703125" style="92" customWidth="1"/>
    <col min="6921" max="6921" width="14.42578125" style="92" customWidth="1"/>
    <col min="6922" max="6922" width="10.28515625" style="92" customWidth="1"/>
    <col min="6923" max="6924" width="0" style="92" hidden="1" customWidth="1"/>
    <col min="6925" max="6925" width="39" style="92" customWidth="1"/>
    <col min="6926" max="6926" width="9" style="92"/>
    <col min="6927" max="6927" width="7.7109375" style="92" bestFit="1" customWidth="1"/>
    <col min="6928" max="7167" width="9" style="92"/>
    <col min="7168" max="7168" width="18.85546875" style="92" customWidth="1"/>
    <col min="7169" max="7169" width="11.7109375" style="92" customWidth="1"/>
    <col min="7170" max="7170" width="5.7109375" style="92" customWidth="1"/>
    <col min="7171" max="7171" width="7.42578125" style="92" customWidth="1"/>
    <col min="7172" max="7172" width="3.5703125" style="92" customWidth="1"/>
    <col min="7173" max="7173" width="3.7109375" style="92" customWidth="1"/>
    <col min="7174" max="7174" width="3.5703125" style="92" customWidth="1"/>
    <col min="7175" max="7175" width="9.140625" style="92" customWidth="1"/>
    <col min="7176" max="7176" width="14.5703125" style="92" customWidth="1"/>
    <col min="7177" max="7177" width="14.42578125" style="92" customWidth="1"/>
    <col min="7178" max="7178" width="10.28515625" style="92" customWidth="1"/>
    <col min="7179" max="7180" width="0" style="92" hidden="1" customWidth="1"/>
    <col min="7181" max="7181" width="39" style="92" customWidth="1"/>
    <col min="7182" max="7182" width="9" style="92"/>
    <col min="7183" max="7183" width="7.7109375" style="92" bestFit="1" customWidth="1"/>
    <col min="7184" max="7423" width="9" style="92"/>
    <col min="7424" max="7424" width="18.85546875" style="92" customWidth="1"/>
    <col min="7425" max="7425" width="11.7109375" style="92" customWidth="1"/>
    <col min="7426" max="7426" width="5.7109375" style="92" customWidth="1"/>
    <col min="7427" max="7427" width="7.42578125" style="92" customWidth="1"/>
    <col min="7428" max="7428" width="3.5703125" style="92" customWidth="1"/>
    <col min="7429" max="7429" width="3.7109375" style="92" customWidth="1"/>
    <col min="7430" max="7430" width="3.5703125" style="92" customWidth="1"/>
    <col min="7431" max="7431" width="9.140625" style="92" customWidth="1"/>
    <col min="7432" max="7432" width="14.5703125" style="92" customWidth="1"/>
    <col min="7433" max="7433" width="14.42578125" style="92" customWidth="1"/>
    <col min="7434" max="7434" width="10.28515625" style="92" customWidth="1"/>
    <col min="7435" max="7436" width="0" style="92" hidden="1" customWidth="1"/>
    <col min="7437" max="7437" width="39" style="92" customWidth="1"/>
    <col min="7438" max="7438" width="9" style="92"/>
    <col min="7439" max="7439" width="7.7109375" style="92" bestFit="1" customWidth="1"/>
    <col min="7440" max="7679" width="9" style="92"/>
    <col min="7680" max="7680" width="18.85546875" style="92" customWidth="1"/>
    <col min="7681" max="7681" width="11.7109375" style="92" customWidth="1"/>
    <col min="7682" max="7682" width="5.7109375" style="92" customWidth="1"/>
    <col min="7683" max="7683" width="7.42578125" style="92" customWidth="1"/>
    <col min="7684" max="7684" width="3.5703125" style="92" customWidth="1"/>
    <col min="7685" max="7685" width="3.7109375" style="92" customWidth="1"/>
    <col min="7686" max="7686" width="3.5703125" style="92" customWidth="1"/>
    <col min="7687" max="7687" width="9.140625" style="92" customWidth="1"/>
    <col min="7688" max="7688" width="14.5703125" style="92" customWidth="1"/>
    <col min="7689" max="7689" width="14.42578125" style="92" customWidth="1"/>
    <col min="7690" max="7690" width="10.28515625" style="92" customWidth="1"/>
    <col min="7691" max="7692" width="0" style="92" hidden="1" customWidth="1"/>
    <col min="7693" max="7693" width="39" style="92" customWidth="1"/>
    <col min="7694" max="7694" width="9" style="92"/>
    <col min="7695" max="7695" width="7.7109375" style="92" bestFit="1" customWidth="1"/>
    <col min="7696" max="7935" width="9" style="92"/>
    <col min="7936" max="7936" width="18.85546875" style="92" customWidth="1"/>
    <col min="7937" max="7937" width="11.7109375" style="92" customWidth="1"/>
    <col min="7938" max="7938" width="5.7109375" style="92" customWidth="1"/>
    <col min="7939" max="7939" width="7.42578125" style="92" customWidth="1"/>
    <col min="7940" max="7940" width="3.5703125" style="92" customWidth="1"/>
    <col min="7941" max="7941" width="3.7109375" style="92" customWidth="1"/>
    <col min="7942" max="7942" width="3.5703125" style="92" customWidth="1"/>
    <col min="7943" max="7943" width="9.140625" style="92" customWidth="1"/>
    <col min="7944" max="7944" width="14.5703125" style="92" customWidth="1"/>
    <col min="7945" max="7945" width="14.42578125" style="92" customWidth="1"/>
    <col min="7946" max="7946" width="10.28515625" style="92" customWidth="1"/>
    <col min="7947" max="7948" width="0" style="92" hidden="1" customWidth="1"/>
    <col min="7949" max="7949" width="39" style="92" customWidth="1"/>
    <col min="7950" max="7950" width="9" style="92"/>
    <col min="7951" max="7951" width="7.7109375" style="92" bestFit="1" customWidth="1"/>
    <col min="7952" max="8191" width="9" style="92"/>
    <col min="8192" max="8192" width="18.85546875" style="92" customWidth="1"/>
    <col min="8193" max="8193" width="11.7109375" style="92" customWidth="1"/>
    <col min="8194" max="8194" width="5.7109375" style="92" customWidth="1"/>
    <col min="8195" max="8195" width="7.42578125" style="92" customWidth="1"/>
    <col min="8196" max="8196" width="3.5703125" style="92" customWidth="1"/>
    <col min="8197" max="8197" width="3.7109375" style="92" customWidth="1"/>
    <col min="8198" max="8198" width="3.5703125" style="92" customWidth="1"/>
    <col min="8199" max="8199" width="9.140625" style="92" customWidth="1"/>
    <col min="8200" max="8200" width="14.5703125" style="92" customWidth="1"/>
    <col min="8201" max="8201" width="14.42578125" style="92" customWidth="1"/>
    <col min="8202" max="8202" width="10.28515625" style="92" customWidth="1"/>
    <col min="8203" max="8204" width="0" style="92" hidden="1" customWidth="1"/>
    <col min="8205" max="8205" width="39" style="92" customWidth="1"/>
    <col min="8206" max="8206" width="9" style="92"/>
    <col min="8207" max="8207" width="7.7109375" style="92" bestFit="1" customWidth="1"/>
    <col min="8208" max="8447" width="9" style="92"/>
    <col min="8448" max="8448" width="18.85546875" style="92" customWidth="1"/>
    <col min="8449" max="8449" width="11.7109375" style="92" customWidth="1"/>
    <col min="8450" max="8450" width="5.7109375" style="92" customWidth="1"/>
    <col min="8451" max="8451" width="7.42578125" style="92" customWidth="1"/>
    <col min="8452" max="8452" width="3.5703125" style="92" customWidth="1"/>
    <col min="8453" max="8453" width="3.7109375" style="92" customWidth="1"/>
    <col min="8454" max="8454" width="3.5703125" style="92" customWidth="1"/>
    <col min="8455" max="8455" width="9.140625" style="92" customWidth="1"/>
    <col min="8456" max="8456" width="14.5703125" style="92" customWidth="1"/>
    <col min="8457" max="8457" width="14.42578125" style="92" customWidth="1"/>
    <col min="8458" max="8458" width="10.28515625" style="92" customWidth="1"/>
    <col min="8459" max="8460" width="0" style="92" hidden="1" customWidth="1"/>
    <col min="8461" max="8461" width="39" style="92" customWidth="1"/>
    <col min="8462" max="8462" width="9" style="92"/>
    <col min="8463" max="8463" width="7.7109375" style="92" bestFit="1" customWidth="1"/>
    <col min="8464" max="8703" width="9" style="92"/>
    <col min="8704" max="8704" width="18.85546875" style="92" customWidth="1"/>
    <col min="8705" max="8705" width="11.7109375" style="92" customWidth="1"/>
    <col min="8706" max="8706" width="5.7109375" style="92" customWidth="1"/>
    <col min="8707" max="8707" width="7.42578125" style="92" customWidth="1"/>
    <col min="8708" max="8708" width="3.5703125" style="92" customWidth="1"/>
    <col min="8709" max="8709" width="3.7109375" style="92" customWidth="1"/>
    <col min="8710" max="8710" width="3.5703125" style="92" customWidth="1"/>
    <col min="8711" max="8711" width="9.140625" style="92" customWidth="1"/>
    <col min="8712" max="8712" width="14.5703125" style="92" customWidth="1"/>
    <col min="8713" max="8713" width="14.42578125" style="92" customWidth="1"/>
    <col min="8714" max="8714" width="10.28515625" style="92" customWidth="1"/>
    <col min="8715" max="8716" width="0" style="92" hidden="1" customWidth="1"/>
    <col min="8717" max="8717" width="39" style="92" customWidth="1"/>
    <col min="8718" max="8718" width="9" style="92"/>
    <col min="8719" max="8719" width="7.7109375" style="92" bestFit="1" customWidth="1"/>
    <col min="8720" max="8959" width="9" style="92"/>
    <col min="8960" max="8960" width="18.85546875" style="92" customWidth="1"/>
    <col min="8961" max="8961" width="11.7109375" style="92" customWidth="1"/>
    <col min="8962" max="8962" width="5.7109375" style="92" customWidth="1"/>
    <col min="8963" max="8963" width="7.42578125" style="92" customWidth="1"/>
    <col min="8964" max="8964" width="3.5703125" style="92" customWidth="1"/>
    <col min="8965" max="8965" width="3.7109375" style="92" customWidth="1"/>
    <col min="8966" max="8966" width="3.5703125" style="92" customWidth="1"/>
    <col min="8967" max="8967" width="9.140625" style="92" customWidth="1"/>
    <col min="8968" max="8968" width="14.5703125" style="92" customWidth="1"/>
    <col min="8969" max="8969" width="14.42578125" style="92" customWidth="1"/>
    <col min="8970" max="8970" width="10.28515625" style="92" customWidth="1"/>
    <col min="8971" max="8972" width="0" style="92" hidden="1" customWidth="1"/>
    <col min="8973" max="8973" width="39" style="92" customWidth="1"/>
    <col min="8974" max="8974" width="9" style="92"/>
    <col min="8975" max="8975" width="7.7109375" style="92" bestFit="1" customWidth="1"/>
    <col min="8976" max="9215" width="9" style="92"/>
    <col min="9216" max="9216" width="18.85546875" style="92" customWidth="1"/>
    <col min="9217" max="9217" width="11.7109375" style="92" customWidth="1"/>
    <col min="9218" max="9218" width="5.7109375" style="92" customWidth="1"/>
    <col min="9219" max="9219" width="7.42578125" style="92" customWidth="1"/>
    <col min="9220" max="9220" width="3.5703125" style="92" customWidth="1"/>
    <col min="9221" max="9221" width="3.7109375" style="92" customWidth="1"/>
    <col min="9222" max="9222" width="3.5703125" style="92" customWidth="1"/>
    <col min="9223" max="9223" width="9.140625" style="92" customWidth="1"/>
    <col min="9224" max="9224" width="14.5703125" style="92" customWidth="1"/>
    <col min="9225" max="9225" width="14.42578125" style="92" customWidth="1"/>
    <col min="9226" max="9226" width="10.28515625" style="92" customWidth="1"/>
    <col min="9227" max="9228" width="0" style="92" hidden="1" customWidth="1"/>
    <col min="9229" max="9229" width="39" style="92" customWidth="1"/>
    <col min="9230" max="9230" width="9" style="92"/>
    <col min="9231" max="9231" width="7.7109375" style="92" bestFit="1" customWidth="1"/>
    <col min="9232" max="9471" width="9" style="92"/>
    <col min="9472" max="9472" width="18.85546875" style="92" customWidth="1"/>
    <col min="9473" max="9473" width="11.7109375" style="92" customWidth="1"/>
    <col min="9474" max="9474" width="5.7109375" style="92" customWidth="1"/>
    <col min="9475" max="9475" width="7.42578125" style="92" customWidth="1"/>
    <col min="9476" max="9476" width="3.5703125" style="92" customWidth="1"/>
    <col min="9477" max="9477" width="3.7109375" style="92" customWidth="1"/>
    <col min="9478" max="9478" width="3.5703125" style="92" customWidth="1"/>
    <col min="9479" max="9479" width="9.140625" style="92" customWidth="1"/>
    <col min="9480" max="9480" width="14.5703125" style="92" customWidth="1"/>
    <col min="9481" max="9481" width="14.42578125" style="92" customWidth="1"/>
    <col min="9482" max="9482" width="10.28515625" style="92" customWidth="1"/>
    <col min="9483" max="9484" width="0" style="92" hidden="1" customWidth="1"/>
    <col min="9485" max="9485" width="39" style="92" customWidth="1"/>
    <col min="9486" max="9486" width="9" style="92"/>
    <col min="9487" max="9487" width="7.7109375" style="92" bestFit="1" customWidth="1"/>
    <col min="9488" max="9727" width="9" style="92"/>
    <col min="9728" max="9728" width="18.85546875" style="92" customWidth="1"/>
    <col min="9729" max="9729" width="11.7109375" style="92" customWidth="1"/>
    <col min="9730" max="9730" width="5.7109375" style="92" customWidth="1"/>
    <col min="9731" max="9731" width="7.42578125" style="92" customWidth="1"/>
    <col min="9732" max="9732" width="3.5703125" style="92" customWidth="1"/>
    <col min="9733" max="9733" width="3.7109375" style="92" customWidth="1"/>
    <col min="9734" max="9734" width="3.5703125" style="92" customWidth="1"/>
    <col min="9735" max="9735" width="9.140625" style="92" customWidth="1"/>
    <col min="9736" max="9736" width="14.5703125" style="92" customWidth="1"/>
    <col min="9737" max="9737" width="14.42578125" style="92" customWidth="1"/>
    <col min="9738" max="9738" width="10.28515625" style="92" customWidth="1"/>
    <col min="9739" max="9740" width="0" style="92" hidden="1" customWidth="1"/>
    <col min="9741" max="9741" width="39" style="92" customWidth="1"/>
    <col min="9742" max="9742" width="9" style="92"/>
    <col min="9743" max="9743" width="7.7109375" style="92" bestFit="1" customWidth="1"/>
    <col min="9744" max="9983" width="9" style="92"/>
    <col min="9984" max="9984" width="18.85546875" style="92" customWidth="1"/>
    <col min="9985" max="9985" width="11.7109375" style="92" customWidth="1"/>
    <col min="9986" max="9986" width="5.7109375" style="92" customWidth="1"/>
    <col min="9987" max="9987" width="7.42578125" style="92" customWidth="1"/>
    <col min="9988" max="9988" width="3.5703125" style="92" customWidth="1"/>
    <col min="9989" max="9989" width="3.7109375" style="92" customWidth="1"/>
    <col min="9990" max="9990" width="3.5703125" style="92" customWidth="1"/>
    <col min="9991" max="9991" width="9.140625" style="92" customWidth="1"/>
    <col min="9992" max="9992" width="14.5703125" style="92" customWidth="1"/>
    <col min="9993" max="9993" width="14.42578125" style="92" customWidth="1"/>
    <col min="9994" max="9994" width="10.28515625" style="92" customWidth="1"/>
    <col min="9995" max="9996" width="0" style="92" hidden="1" customWidth="1"/>
    <col min="9997" max="9997" width="39" style="92" customWidth="1"/>
    <col min="9998" max="9998" width="9" style="92"/>
    <col min="9999" max="9999" width="7.7109375" style="92" bestFit="1" customWidth="1"/>
    <col min="10000" max="10239" width="9" style="92"/>
    <col min="10240" max="10240" width="18.85546875" style="92" customWidth="1"/>
    <col min="10241" max="10241" width="11.7109375" style="92" customWidth="1"/>
    <col min="10242" max="10242" width="5.7109375" style="92" customWidth="1"/>
    <col min="10243" max="10243" width="7.42578125" style="92" customWidth="1"/>
    <col min="10244" max="10244" width="3.5703125" style="92" customWidth="1"/>
    <col min="10245" max="10245" width="3.7109375" style="92" customWidth="1"/>
    <col min="10246" max="10246" width="3.5703125" style="92" customWidth="1"/>
    <col min="10247" max="10247" width="9.140625" style="92" customWidth="1"/>
    <col min="10248" max="10248" width="14.5703125" style="92" customWidth="1"/>
    <col min="10249" max="10249" width="14.42578125" style="92" customWidth="1"/>
    <col min="10250" max="10250" width="10.28515625" style="92" customWidth="1"/>
    <col min="10251" max="10252" width="0" style="92" hidden="1" customWidth="1"/>
    <col min="10253" max="10253" width="39" style="92" customWidth="1"/>
    <col min="10254" max="10254" width="9" style="92"/>
    <col min="10255" max="10255" width="7.7109375" style="92" bestFit="1" customWidth="1"/>
    <col min="10256" max="10495" width="9" style="92"/>
    <col min="10496" max="10496" width="18.85546875" style="92" customWidth="1"/>
    <col min="10497" max="10497" width="11.7109375" style="92" customWidth="1"/>
    <col min="10498" max="10498" width="5.7109375" style="92" customWidth="1"/>
    <col min="10499" max="10499" width="7.42578125" style="92" customWidth="1"/>
    <col min="10500" max="10500" width="3.5703125" style="92" customWidth="1"/>
    <col min="10501" max="10501" width="3.7109375" style="92" customWidth="1"/>
    <col min="10502" max="10502" width="3.5703125" style="92" customWidth="1"/>
    <col min="10503" max="10503" width="9.140625" style="92" customWidth="1"/>
    <col min="10504" max="10504" width="14.5703125" style="92" customWidth="1"/>
    <col min="10505" max="10505" width="14.42578125" style="92" customWidth="1"/>
    <col min="10506" max="10506" width="10.28515625" style="92" customWidth="1"/>
    <col min="10507" max="10508" width="0" style="92" hidden="1" customWidth="1"/>
    <col min="10509" max="10509" width="39" style="92" customWidth="1"/>
    <col min="10510" max="10510" width="9" style="92"/>
    <col min="10511" max="10511" width="7.7109375" style="92" bestFit="1" customWidth="1"/>
    <col min="10512" max="10751" width="9" style="92"/>
    <col min="10752" max="10752" width="18.85546875" style="92" customWidth="1"/>
    <col min="10753" max="10753" width="11.7109375" style="92" customWidth="1"/>
    <col min="10754" max="10754" width="5.7109375" style="92" customWidth="1"/>
    <col min="10755" max="10755" width="7.42578125" style="92" customWidth="1"/>
    <col min="10756" max="10756" width="3.5703125" style="92" customWidth="1"/>
    <col min="10757" max="10757" width="3.7109375" style="92" customWidth="1"/>
    <col min="10758" max="10758" width="3.5703125" style="92" customWidth="1"/>
    <col min="10759" max="10759" width="9.140625" style="92" customWidth="1"/>
    <col min="10760" max="10760" width="14.5703125" style="92" customWidth="1"/>
    <col min="10761" max="10761" width="14.42578125" style="92" customWidth="1"/>
    <col min="10762" max="10762" width="10.28515625" style="92" customWidth="1"/>
    <col min="10763" max="10764" width="0" style="92" hidden="1" customWidth="1"/>
    <col min="10765" max="10765" width="39" style="92" customWidth="1"/>
    <col min="10766" max="10766" width="9" style="92"/>
    <col min="10767" max="10767" width="7.7109375" style="92" bestFit="1" customWidth="1"/>
    <col min="10768" max="11007" width="9" style="92"/>
    <col min="11008" max="11008" width="18.85546875" style="92" customWidth="1"/>
    <col min="11009" max="11009" width="11.7109375" style="92" customWidth="1"/>
    <col min="11010" max="11010" width="5.7109375" style="92" customWidth="1"/>
    <col min="11011" max="11011" width="7.42578125" style="92" customWidth="1"/>
    <col min="11012" max="11012" width="3.5703125" style="92" customWidth="1"/>
    <col min="11013" max="11013" width="3.7109375" style="92" customWidth="1"/>
    <col min="11014" max="11014" width="3.5703125" style="92" customWidth="1"/>
    <col min="11015" max="11015" width="9.140625" style="92" customWidth="1"/>
    <col min="11016" max="11016" width="14.5703125" style="92" customWidth="1"/>
    <col min="11017" max="11017" width="14.42578125" style="92" customWidth="1"/>
    <col min="11018" max="11018" width="10.28515625" style="92" customWidth="1"/>
    <col min="11019" max="11020" width="0" style="92" hidden="1" customWidth="1"/>
    <col min="11021" max="11021" width="39" style="92" customWidth="1"/>
    <col min="11022" max="11022" width="9" style="92"/>
    <col min="11023" max="11023" width="7.7109375" style="92" bestFit="1" customWidth="1"/>
    <col min="11024" max="11263" width="9" style="92"/>
    <col min="11264" max="11264" width="18.85546875" style="92" customWidth="1"/>
    <col min="11265" max="11265" width="11.7109375" style="92" customWidth="1"/>
    <col min="11266" max="11266" width="5.7109375" style="92" customWidth="1"/>
    <col min="11267" max="11267" width="7.42578125" style="92" customWidth="1"/>
    <col min="11268" max="11268" width="3.5703125" style="92" customWidth="1"/>
    <col min="11269" max="11269" width="3.7109375" style="92" customWidth="1"/>
    <col min="11270" max="11270" width="3.5703125" style="92" customWidth="1"/>
    <col min="11271" max="11271" width="9.140625" style="92" customWidth="1"/>
    <col min="11272" max="11272" width="14.5703125" style="92" customWidth="1"/>
    <col min="11273" max="11273" width="14.42578125" style="92" customWidth="1"/>
    <col min="11274" max="11274" width="10.28515625" style="92" customWidth="1"/>
    <col min="11275" max="11276" width="0" style="92" hidden="1" customWidth="1"/>
    <col min="11277" max="11277" width="39" style="92" customWidth="1"/>
    <col min="11278" max="11278" width="9" style="92"/>
    <col min="11279" max="11279" width="7.7109375" style="92" bestFit="1" customWidth="1"/>
    <col min="11280" max="11519" width="9" style="92"/>
    <col min="11520" max="11520" width="18.85546875" style="92" customWidth="1"/>
    <col min="11521" max="11521" width="11.7109375" style="92" customWidth="1"/>
    <col min="11522" max="11522" width="5.7109375" style="92" customWidth="1"/>
    <col min="11523" max="11523" width="7.42578125" style="92" customWidth="1"/>
    <col min="11524" max="11524" width="3.5703125" style="92" customWidth="1"/>
    <col min="11525" max="11525" width="3.7109375" style="92" customWidth="1"/>
    <col min="11526" max="11526" width="3.5703125" style="92" customWidth="1"/>
    <col min="11527" max="11527" width="9.140625" style="92" customWidth="1"/>
    <col min="11528" max="11528" width="14.5703125" style="92" customWidth="1"/>
    <col min="11529" max="11529" width="14.42578125" style="92" customWidth="1"/>
    <col min="11530" max="11530" width="10.28515625" style="92" customWidth="1"/>
    <col min="11531" max="11532" width="0" style="92" hidden="1" customWidth="1"/>
    <col min="11533" max="11533" width="39" style="92" customWidth="1"/>
    <col min="11534" max="11534" width="9" style="92"/>
    <col min="11535" max="11535" width="7.7109375" style="92" bestFit="1" customWidth="1"/>
    <col min="11536" max="11775" width="9" style="92"/>
    <col min="11776" max="11776" width="18.85546875" style="92" customWidth="1"/>
    <col min="11777" max="11777" width="11.7109375" style="92" customWidth="1"/>
    <col min="11778" max="11778" width="5.7109375" style="92" customWidth="1"/>
    <col min="11779" max="11779" width="7.42578125" style="92" customWidth="1"/>
    <col min="11780" max="11780" width="3.5703125" style="92" customWidth="1"/>
    <col min="11781" max="11781" width="3.7109375" style="92" customWidth="1"/>
    <col min="11782" max="11782" width="3.5703125" style="92" customWidth="1"/>
    <col min="11783" max="11783" width="9.140625" style="92" customWidth="1"/>
    <col min="11784" max="11784" width="14.5703125" style="92" customWidth="1"/>
    <col min="11785" max="11785" width="14.42578125" style="92" customWidth="1"/>
    <col min="11786" max="11786" width="10.28515625" style="92" customWidth="1"/>
    <col min="11787" max="11788" width="0" style="92" hidden="1" customWidth="1"/>
    <col min="11789" max="11789" width="39" style="92" customWidth="1"/>
    <col min="11790" max="11790" width="9" style="92"/>
    <col min="11791" max="11791" width="7.7109375" style="92" bestFit="1" customWidth="1"/>
    <col min="11792" max="12031" width="9" style="92"/>
    <col min="12032" max="12032" width="18.85546875" style="92" customWidth="1"/>
    <col min="12033" max="12033" width="11.7109375" style="92" customWidth="1"/>
    <col min="12034" max="12034" width="5.7109375" style="92" customWidth="1"/>
    <col min="12035" max="12035" width="7.42578125" style="92" customWidth="1"/>
    <col min="12036" max="12036" width="3.5703125" style="92" customWidth="1"/>
    <col min="12037" max="12037" width="3.7109375" style="92" customWidth="1"/>
    <col min="12038" max="12038" width="3.5703125" style="92" customWidth="1"/>
    <col min="12039" max="12039" width="9.140625" style="92" customWidth="1"/>
    <col min="12040" max="12040" width="14.5703125" style="92" customWidth="1"/>
    <col min="12041" max="12041" width="14.42578125" style="92" customWidth="1"/>
    <col min="12042" max="12042" width="10.28515625" style="92" customWidth="1"/>
    <col min="12043" max="12044" width="0" style="92" hidden="1" customWidth="1"/>
    <col min="12045" max="12045" width="39" style="92" customWidth="1"/>
    <col min="12046" max="12046" width="9" style="92"/>
    <col min="12047" max="12047" width="7.7109375" style="92" bestFit="1" customWidth="1"/>
    <col min="12048" max="12287" width="9" style="92"/>
    <col min="12288" max="12288" width="18.85546875" style="92" customWidth="1"/>
    <col min="12289" max="12289" width="11.7109375" style="92" customWidth="1"/>
    <col min="12290" max="12290" width="5.7109375" style="92" customWidth="1"/>
    <col min="12291" max="12291" width="7.42578125" style="92" customWidth="1"/>
    <col min="12292" max="12292" width="3.5703125" style="92" customWidth="1"/>
    <col min="12293" max="12293" width="3.7109375" style="92" customWidth="1"/>
    <col min="12294" max="12294" width="3.5703125" style="92" customWidth="1"/>
    <col min="12295" max="12295" width="9.140625" style="92" customWidth="1"/>
    <col min="12296" max="12296" width="14.5703125" style="92" customWidth="1"/>
    <col min="12297" max="12297" width="14.42578125" style="92" customWidth="1"/>
    <col min="12298" max="12298" width="10.28515625" style="92" customWidth="1"/>
    <col min="12299" max="12300" width="0" style="92" hidden="1" customWidth="1"/>
    <col min="12301" max="12301" width="39" style="92" customWidth="1"/>
    <col min="12302" max="12302" width="9" style="92"/>
    <col min="12303" max="12303" width="7.7109375" style="92" bestFit="1" customWidth="1"/>
    <col min="12304" max="12543" width="9" style="92"/>
    <col min="12544" max="12544" width="18.85546875" style="92" customWidth="1"/>
    <col min="12545" max="12545" width="11.7109375" style="92" customWidth="1"/>
    <col min="12546" max="12546" width="5.7109375" style="92" customWidth="1"/>
    <col min="12547" max="12547" width="7.42578125" style="92" customWidth="1"/>
    <col min="12548" max="12548" width="3.5703125" style="92" customWidth="1"/>
    <col min="12549" max="12549" width="3.7109375" style="92" customWidth="1"/>
    <col min="12550" max="12550" width="3.5703125" style="92" customWidth="1"/>
    <col min="12551" max="12551" width="9.140625" style="92" customWidth="1"/>
    <col min="12552" max="12552" width="14.5703125" style="92" customWidth="1"/>
    <col min="12553" max="12553" width="14.42578125" style="92" customWidth="1"/>
    <col min="12554" max="12554" width="10.28515625" style="92" customWidth="1"/>
    <col min="12555" max="12556" width="0" style="92" hidden="1" customWidth="1"/>
    <col min="12557" max="12557" width="39" style="92" customWidth="1"/>
    <col min="12558" max="12558" width="9" style="92"/>
    <col min="12559" max="12559" width="7.7109375" style="92" bestFit="1" customWidth="1"/>
    <col min="12560" max="12799" width="9" style="92"/>
    <col min="12800" max="12800" width="18.85546875" style="92" customWidth="1"/>
    <col min="12801" max="12801" width="11.7109375" style="92" customWidth="1"/>
    <col min="12802" max="12802" width="5.7109375" style="92" customWidth="1"/>
    <col min="12803" max="12803" width="7.42578125" style="92" customWidth="1"/>
    <col min="12804" max="12804" width="3.5703125" style="92" customWidth="1"/>
    <col min="12805" max="12805" width="3.7109375" style="92" customWidth="1"/>
    <col min="12806" max="12806" width="3.5703125" style="92" customWidth="1"/>
    <col min="12807" max="12807" width="9.140625" style="92" customWidth="1"/>
    <col min="12808" max="12808" width="14.5703125" style="92" customWidth="1"/>
    <col min="12809" max="12809" width="14.42578125" style="92" customWidth="1"/>
    <col min="12810" max="12810" width="10.28515625" style="92" customWidth="1"/>
    <col min="12811" max="12812" width="0" style="92" hidden="1" customWidth="1"/>
    <col min="12813" max="12813" width="39" style="92" customWidth="1"/>
    <col min="12814" max="12814" width="9" style="92"/>
    <col min="12815" max="12815" width="7.7109375" style="92" bestFit="1" customWidth="1"/>
    <col min="12816" max="13055" width="9" style="92"/>
    <col min="13056" max="13056" width="18.85546875" style="92" customWidth="1"/>
    <col min="13057" max="13057" width="11.7109375" style="92" customWidth="1"/>
    <col min="13058" max="13058" width="5.7109375" style="92" customWidth="1"/>
    <col min="13059" max="13059" width="7.42578125" style="92" customWidth="1"/>
    <col min="13060" max="13060" width="3.5703125" style="92" customWidth="1"/>
    <col min="13061" max="13061" width="3.7109375" style="92" customWidth="1"/>
    <col min="13062" max="13062" width="3.5703125" style="92" customWidth="1"/>
    <col min="13063" max="13063" width="9.140625" style="92" customWidth="1"/>
    <col min="13064" max="13064" width="14.5703125" style="92" customWidth="1"/>
    <col min="13065" max="13065" width="14.42578125" style="92" customWidth="1"/>
    <col min="13066" max="13066" width="10.28515625" style="92" customWidth="1"/>
    <col min="13067" max="13068" width="0" style="92" hidden="1" customWidth="1"/>
    <col min="13069" max="13069" width="39" style="92" customWidth="1"/>
    <col min="13070" max="13070" width="9" style="92"/>
    <col min="13071" max="13071" width="7.7109375" style="92" bestFit="1" customWidth="1"/>
    <col min="13072" max="13311" width="9" style="92"/>
    <col min="13312" max="13312" width="18.85546875" style="92" customWidth="1"/>
    <col min="13313" max="13313" width="11.7109375" style="92" customWidth="1"/>
    <col min="13314" max="13314" width="5.7109375" style="92" customWidth="1"/>
    <col min="13315" max="13315" width="7.42578125" style="92" customWidth="1"/>
    <col min="13316" max="13316" width="3.5703125" style="92" customWidth="1"/>
    <col min="13317" max="13317" width="3.7109375" style="92" customWidth="1"/>
    <col min="13318" max="13318" width="3.5703125" style="92" customWidth="1"/>
    <col min="13319" max="13319" width="9.140625" style="92" customWidth="1"/>
    <col min="13320" max="13320" width="14.5703125" style="92" customWidth="1"/>
    <col min="13321" max="13321" width="14.42578125" style="92" customWidth="1"/>
    <col min="13322" max="13322" width="10.28515625" style="92" customWidth="1"/>
    <col min="13323" max="13324" width="0" style="92" hidden="1" customWidth="1"/>
    <col min="13325" max="13325" width="39" style="92" customWidth="1"/>
    <col min="13326" max="13326" width="9" style="92"/>
    <col min="13327" max="13327" width="7.7109375" style="92" bestFit="1" customWidth="1"/>
    <col min="13328" max="13567" width="9" style="92"/>
    <col min="13568" max="13568" width="18.85546875" style="92" customWidth="1"/>
    <col min="13569" max="13569" width="11.7109375" style="92" customWidth="1"/>
    <col min="13570" max="13570" width="5.7109375" style="92" customWidth="1"/>
    <col min="13571" max="13571" width="7.42578125" style="92" customWidth="1"/>
    <col min="13572" max="13572" width="3.5703125" style="92" customWidth="1"/>
    <col min="13573" max="13573" width="3.7109375" style="92" customWidth="1"/>
    <col min="13574" max="13574" width="3.5703125" style="92" customWidth="1"/>
    <col min="13575" max="13575" width="9.140625" style="92" customWidth="1"/>
    <col min="13576" max="13576" width="14.5703125" style="92" customWidth="1"/>
    <col min="13577" max="13577" width="14.42578125" style="92" customWidth="1"/>
    <col min="13578" max="13578" width="10.28515625" style="92" customWidth="1"/>
    <col min="13579" max="13580" width="0" style="92" hidden="1" customWidth="1"/>
    <col min="13581" max="13581" width="39" style="92" customWidth="1"/>
    <col min="13582" max="13582" width="9" style="92"/>
    <col min="13583" max="13583" width="7.7109375" style="92" bestFit="1" customWidth="1"/>
    <col min="13584" max="13823" width="9" style="92"/>
    <col min="13824" max="13824" width="18.85546875" style="92" customWidth="1"/>
    <col min="13825" max="13825" width="11.7109375" style="92" customWidth="1"/>
    <col min="13826" max="13826" width="5.7109375" style="92" customWidth="1"/>
    <col min="13827" max="13827" width="7.42578125" style="92" customWidth="1"/>
    <col min="13828" max="13828" width="3.5703125" style="92" customWidth="1"/>
    <col min="13829" max="13829" width="3.7109375" style="92" customWidth="1"/>
    <col min="13830" max="13830" width="3.5703125" style="92" customWidth="1"/>
    <col min="13831" max="13831" width="9.140625" style="92" customWidth="1"/>
    <col min="13832" max="13832" width="14.5703125" style="92" customWidth="1"/>
    <col min="13833" max="13833" width="14.42578125" style="92" customWidth="1"/>
    <col min="13834" max="13834" width="10.28515625" style="92" customWidth="1"/>
    <col min="13835" max="13836" width="0" style="92" hidden="1" customWidth="1"/>
    <col min="13837" max="13837" width="39" style="92" customWidth="1"/>
    <col min="13838" max="13838" width="9" style="92"/>
    <col min="13839" max="13839" width="7.7109375" style="92" bestFit="1" customWidth="1"/>
    <col min="13840" max="14079" width="9" style="92"/>
    <col min="14080" max="14080" width="18.85546875" style="92" customWidth="1"/>
    <col min="14081" max="14081" width="11.7109375" style="92" customWidth="1"/>
    <col min="14082" max="14082" width="5.7109375" style="92" customWidth="1"/>
    <col min="14083" max="14083" width="7.42578125" style="92" customWidth="1"/>
    <col min="14084" max="14084" width="3.5703125" style="92" customWidth="1"/>
    <col min="14085" max="14085" width="3.7109375" style="92" customWidth="1"/>
    <col min="14086" max="14086" width="3.5703125" style="92" customWidth="1"/>
    <col min="14087" max="14087" width="9.140625" style="92" customWidth="1"/>
    <col min="14088" max="14088" width="14.5703125" style="92" customWidth="1"/>
    <col min="14089" max="14089" width="14.42578125" style="92" customWidth="1"/>
    <col min="14090" max="14090" width="10.28515625" style="92" customWidth="1"/>
    <col min="14091" max="14092" width="0" style="92" hidden="1" customWidth="1"/>
    <col min="14093" max="14093" width="39" style="92" customWidth="1"/>
    <col min="14094" max="14094" width="9" style="92"/>
    <col min="14095" max="14095" width="7.7109375" style="92" bestFit="1" customWidth="1"/>
    <col min="14096" max="14335" width="9" style="92"/>
    <col min="14336" max="14336" width="18.85546875" style="92" customWidth="1"/>
    <col min="14337" max="14337" width="11.7109375" style="92" customWidth="1"/>
    <col min="14338" max="14338" width="5.7109375" style="92" customWidth="1"/>
    <col min="14339" max="14339" width="7.42578125" style="92" customWidth="1"/>
    <col min="14340" max="14340" width="3.5703125" style="92" customWidth="1"/>
    <col min="14341" max="14341" width="3.7109375" style="92" customWidth="1"/>
    <col min="14342" max="14342" width="3.5703125" style="92" customWidth="1"/>
    <col min="14343" max="14343" width="9.140625" style="92" customWidth="1"/>
    <col min="14344" max="14344" width="14.5703125" style="92" customWidth="1"/>
    <col min="14345" max="14345" width="14.42578125" style="92" customWidth="1"/>
    <col min="14346" max="14346" width="10.28515625" style="92" customWidth="1"/>
    <col min="14347" max="14348" width="0" style="92" hidden="1" customWidth="1"/>
    <col min="14349" max="14349" width="39" style="92" customWidth="1"/>
    <col min="14350" max="14350" width="9" style="92"/>
    <col min="14351" max="14351" width="7.7109375" style="92" bestFit="1" customWidth="1"/>
    <col min="14352" max="14591" width="9" style="92"/>
    <col min="14592" max="14592" width="18.85546875" style="92" customWidth="1"/>
    <col min="14593" max="14593" width="11.7109375" style="92" customWidth="1"/>
    <col min="14594" max="14594" width="5.7109375" style="92" customWidth="1"/>
    <col min="14595" max="14595" width="7.42578125" style="92" customWidth="1"/>
    <col min="14596" max="14596" width="3.5703125" style="92" customWidth="1"/>
    <col min="14597" max="14597" width="3.7109375" style="92" customWidth="1"/>
    <col min="14598" max="14598" width="3.5703125" style="92" customWidth="1"/>
    <col min="14599" max="14599" width="9.140625" style="92" customWidth="1"/>
    <col min="14600" max="14600" width="14.5703125" style="92" customWidth="1"/>
    <col min="14601" max="14601" width="14.42578125" style="92" customWidth="1"/>
    <col min="14602" max="14602" width="10.28515625" style="92" customWidth="1"/>
    <col min="14603" max="14604" width="0" style="92" hidden="1" customWidth="1"/>
    <col min="14605" max="14605" width="39" style="92" customWidth="1"/>
    <col min="14606" max="14606" width="9" style="92"/>
    <col min="14607" max="14607" width="7.7109375" style="92" bestFit="1" customWidth="1"/>
    <col min="14608" max="14847" width="9" style="92"/>
    <col min="14848" max="14848" width="18.85546875" style="92" customWidth="1"/>
    <col min="14849" max="14849" width="11.7109375" style="92" customWidth="1"/>
    <col min="14850" max="14850" width="5.7109375" style="92" customWidth="1"/>
    <col min="14851" max="14851" width="7.42578125" style="92" customWidth="1"/>
    <col min="14852" max="14852" width="3.5703125" style="92" customWidth="1"/>
    <col min="14853" max="14853" width="3.7109375" style="92" customWidth="1"/>
    <col min="14854" max="14854" width="3.5703125" style="92" customWidth="1"/>
    <col min="14855" max="14855" width="9.140625" style="92" customWidth="1"/>
    <col min="14856" max="14856" width="14.5703125" style="92" customWidth="1"/>
    <col min="14857" max="14857" width="14.42578125" style="92" customWidth="1"/>
    <col min="14858" max="14858" width="10.28515625" style="92" customWidth="1"/>
    <col min="14859" max="14860" width="0" style="92" hidden="1" customWidth="1"/>
    <col min="14861" max="14861" width="39" style="92" customWidth="1"/>
    <col min="14862" max="14862" width="9" style="92"/>
    <col min="14863" max="14863" width="7.7109375" style="92" bestFit="1" customWidth="1"/>
    <col min="14864" max="15103" width="9" style="92"/>
    <col min="15104" max="15104" width="18.85546875" style="92" customWidth="1"/>
    <col min="15105" max="15105" width="11.7109375" style="92" customWidth="1"/>
    <col min="15106" max="15106" width="5.7109375" style="92" customWidth="1"/>
    <col min="15107" max="15107" width="7.42578125" style="92" customWidth="1"/>
    <col min="15108" max="15108" width="3.5703125" style="92" customWidth="1"/>
    <col min="15109" max="15109" width="3.7109375" style="92" customWidth="1"/>
    <col min="15110" max="15110" width="3.5703125" style="92" customWidth="1"/>
    <col min="15111" max="15111" width="9.140625" style="92" customWidth="1"/>
    <col min="15112" max="15112" width="14.5703125" style="92" customWidth="1"/>
    <col min="15113" max="15113" width="14.42578125" style="92" customWidth="1"/>
    <col min="15114" max="15114" width="10.28515625" style="92" customWidth="1"/>
    <col min="15115" max="15116" width="0" style="92" hidden="1" customWidth="1"/>
    <col min="15117" max="15117" width="39" style="92" customWidth="1"/>
    <col min="15118" max="15118" width="9" style="92"/>
    <col min="15119" max="15119" width="7.7109375" style="92" bestFit="1" customWidth="1"/>
    <col min="15120" max="15359" width="9" style="92"/>
    <col min="15360" max="15360" width="18.85546875" style="92" customWidth="1"/>
    <col min="15361" max="15361" width="11.7109375" style="92" customWidth="1"/>
    <col min="15362" max="15362" width="5.7109375" style="92" customWidth="1"/>
    <col min="15363" max="15363" width="7.42578125" style="92" customWidth="1"/>
    <col min="15364" max="15364" width="3.5703125" style="92" customWidth="1"/>
    <col min="15365" max="15365" width="3.7109375" style="92" customWidth="1"/>
    <col min="15366" max="15366" width="3.5703125" style="92" customWidth="1"/>
    <col min="15367" max="15367" width="9.140625" style="92" customWidth="1"/>
    <col min="15368" max="15368" width="14.5703125" style="92" customWidth="1"/>
    <col min="15369" max="15369" width="14.42578125" style="92" customWidth="1"/>
    <col min="15370" max="15370" width="10.28515625" style="92" customWidth="1"/>
    <col min="15371" max="15372" width="0" style="92" hidden="1" customWidth="1"/>
    <col min="15373" max="15373" width="39" style="92" customWidth="1"/>
    <col min="15374" max="15374" width="9" style="92"/>
    <col min="15375" max="15375" width="7.7109375" style="92" bestFit="1" customWidth="1"/>
    <col min="15376" max="15615" width="9" style="92"/>
    <col min="15616" max="15616" width="18.85546875" style="92" customWidth="1"/>
    <col min="15617" max="15617" width="11.7109375" style="92" customWidth="1"/>
    <col min="15618" max="15618" width="5.7109375" style="92" customWidth="1"/>
    <col min="15619" max="15619" width="7.42578125" style="92" customWidth="1"/>
    <col min="15620" max="15620" width="3.5703125" style="92" customWidth="1"/>
    <col min="15621" max="15621" width="3.7109375" style="92" customWidth="1"/>
    <col min="15622" max="15622" width="3.5703125" style="92" customWidth="1"/>
    <col min="15623" max="15623" width="9.140625" style="92" customWidth="1"/>
    <col min="15624" max="15624" width="14.5703125" style="92" customWidth="1"/>
    <col min="15625" max="15625" width="14.42578125" style="92" customWidth="1"/>
    <col min="15626" max="15626" width="10.28515625" style="92" customWidth="1"/>
    <col min="15627" max="15628" width="0" style="92" hidden="1" customWidth="1"/>
    <col min="15629" max="15629" width="39" style="92" customWidth="1"/>
    <col min="15630" max="15630" width="9" style="92"/>
    <col min="15631" max="15631" width="7.7109375" style="92" bestFit="1" customWidth="1"/>
    <col min="15632" max="15871" width="9" style="92"/>
    <col min="15872" max="15872" width="18.85546875" style="92" customWidth="1"/>
    <col min="15873" max="15873" width="11.7109375" style="92" customWidth="1"/>
    <col min="15874" max="15874" width="5.7109375" style="92" customWidth="1"/>
    <col min="15875" max="15875" width="7.42578125" style="92" customWidth="1"/>
    <col min="15876" max="15876" width="3.5703125" style="92" customWidth="1"/>
    <col min="15877" max="15877" width="3.7109375" style="92" customWidth="1"/>
    <col min="15878" max="15878" width="3.5703125" style="92" customWidth="1"/>
    <col min="15879" max="15879" width="9.140625" style="92" customWidth="1"/>
    <col min="15880" max="15880" width="14.5703125" style="92" customWidth="1"/>
    <col min="15881" max="15881" width="14.42578125" style="92" customWidth="1"/>
    <col min="15882" max="15882" width="10.28515625" style="92" customWidth="1"/>
    <col min="15883" max="15884" width="0" style="92" hidden="1" customWidth="1"/>
    <col min="15885" max="15885" width="39" style="92" customWidth="1"/>
    <col min="15886" max="15886" width="9" style="92"/>
    <col min="15887" max="15887" width="7.7109375" style="92" bestFit="1" customWidth="1"/>
    <col min="15888" max="16127" width="9" style="92"/>
    <col min="16128" max="16128" width="18.85546875" style="92" customWidth="1"/>
    <col min="16129" max="16129" width="11.7109375" style="92" customWidth="1"/>
    <col min="16130" max="16130" width="5.7109375" style="92" customWidth="1"/>
    <col min="16131" max="16131" width="7.42578125" style="92" customWidth="1"/>
    <col min="16132" max="16132" width="3.5703125" style="92" customWidth="1"/>
    <col min="16133" max="16133" width="3.7109375" style="92" customWidth="1"/>
    <col min="16134" max="16134" width="3.5703125" style="92" customWidth="1"/>
    <col min="16135" max="16135" width="9.140625" style="92" customWidth="1"/>
    <col min="16136" max="16136" width="14.5703125" style="92" customWidth="1"/>
    <col min="16137" max="16137" width="14.42578125" style="92" customWidth="1"/>
    <col min="16138" max="16138" width="10.28515625" style="92" customWidth="1"/>
    <col min="16139" max="16140" width="0" style="92" hidden="1" customWidth="1"/>
    <col min="16141" max="16141" width="39" style="92" customWidth="1"/>
    <col min="16142" max="16142" width="9" style="92"/>
    <col min="16143" max="16143" width="7.7109375" style="92" bestFit="1" customWidth="1"/>
    <col min="16144" max="16384" width="9" style="92"/>
  </cols>
  <sheetData>
    <row r="1" spans="1:18" ht="18.75">
      <c r="B1" s="93"/>
      <c r="C1" s="93"/>
      <c r="D1" s="93"/>
      <c r="E1" s="93"/>
      <c r="F1" s="93"/>
      <c r="G1" s="93"/>
      <c r="H1" s="93"/>
      <c r="I1" s="94"/>
    </row>
    <row r="2" spans="1:18" ht="18.75">
      <c r="A2" s="316" t="s">
        <v>438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8" ht="17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 t="s">
        <v>155</v>
      </c>
    </row>
    <row r="4" spans="1:18" s="101" customFormat="1" ht="15.75">
      <c r="A4" s="98" t="s">
        <v>156</v>
      </c>
      <c r="B4" s="317" t="s">
        <v>157</v>
      </c>
      <c r="C4" s="317"/>
      <c r="D4" s="317"/>
      <c r="E4" s="317"/>
      <c r="F4" s="317"/>
      <c r="G4" s="317"/>
      <c r="H4" s="317"/>
      <c r="I4" s="99" t="s">
        <v>158</v>
      </c>
      <c r="J4" s="99" t="s">
        <v>159</v>
      </c>
      <c r="K4" s="99" t="s">
        <v>160</v>
      </c>
      <c r="L4" s="99" t="s">
        <v>161</v>
      </c>
      <c r="M4" s="100"/>
      <c r="O4" s="102"/>
    </row>
    <row r="5" spans="1:18" s="101" customFormat="1" ht="18.75">
      <c r="A5" s="103" t="s">
        <v>162</v>
      </c>
      <c r="B5" s="104" t="s">
        <v>163</v>
      </c>
      <c r="C5" s="104" t="s">
        <v>164</v>
      </c>
      <c r="D5" s="105" t="s">
        <v>165</v>
      </c>
      <c r="E5" s="104" t="s">
        <v>166</v>
      </c>
      <c r="F5" s="104" t="s">
        <v>167</v>
      </c>
      <c r="G5" s="104" t="s">
        <v>168</v>
      </c>
      <c r="H5" s="104" t="s">
        <v>169</v>
      </c>
      <c r="I5" s="106" t="s">
        <v>170</v>
      </c>
      <c r="J5" s="107"/>
      <c r="K5" s="107" t="s">
        <v>171</v>
      </c>
      <c r="L5" s="107" t="s">
        <v>172</v>
      </c>
      <c r="M5" s="104" t="s">
        <v>173</v>
      </c>
      <c r="O5" s="318" t="s">
        <v>174</v>
      </c>
      <c r="P5" s="319"/>
      <c r="Q5" s="319"/>
      <c r="R5" s="319"/>
    </row>
    <row r="6" spans="1:18" s="101" customFormat="1" ht="18.75">
      <c r="A6" s="108"/>
      <c r="B6" s="109"/>
      <c r="C6" s="109"/>
      <c r="D6" s="109"/>
      <c r="E6" s="110"/>
      <c r="F6" s="110"/>
      <c r="G6" s="109"/>
      <c r="H6" s="109"/>
      <c r="I6" s="111"/>
      <c r="J6" s="111"/>
      <c r="K6" s="112"/>
      <c r="L6" s="112"/>
      <c r="M6" s="113"/>
      <c r="O6" s="319"/>
      <c r="P6" s="319"/>
      <c r="Q6" s="319"/>
      <c r="R6" s="319"/>
    </row>
    <row r="7" spans="1:18" ht="19.5" thickBot="1">
      <c r="A7" s="114" t="s">
        <v>9</v>
      </c>
      <c r="B7" s="115"/>
      <c r="C7" s="115"/>
      <c r="D7" s="115"/>
      <c r="E7" s="115"/>
      <c r="F7" s="115"/>
      <c r="G7" s="115"/>
      <c r="H7" s="116">
        <f>H8</f>
        <v>1498300</v>
      </c>
      <c r="I7" s="117"/>
      <c r="J7" s="117"/>
      <c r="K7" s="117"/>
      <c r="L7" s="117"/>
      <c r="M7" s="117"/>
      <c r="O7" s="319"/>
      <c r="P7" s="319"/>
      <c r="Q7" s="319"/>
      <c r="R7" s="319"/>
    </row>
    <row r="8" spans="1:18" ht="19.5" thickTop="1">
      <c r="A8" s="118" t="s">
        <v>175</v>
      </c>
      <c r="B8" s="119"/>
      <c r="C8" s="119"/>
      <c r="D8" s="119"/>
      <c r="E8" s="119"/>
      <c r="F8" s="119"/>
      <c r="G8" s="119"/>
      <c r="H8" s="120">
        <f>H10</f>
        <v>1498300</v>
      </c>
      <c r="I8" s="121"/>
      <c r="J8" s="121"/>
      <c r="K8" s="121"/>
      <c r="L8" s="121"/>
      <c r="M8" s="121"/>
    </row>
    <row r="9" spans="1:18" ht="18.75">
      <c r="A9" s="118" t="s">
        <v>176</v>
      </c>
      <c r="B9" s="119"/>
      <c r="C9" s="119"/>
      <c r="D9" s="119"/>
      <c r="E9" s="119"/>
      <c r="F9" s="119"/>
      <c r="G9" s="119"/>
      <c r="H9" s="119"/>
      <c r="I9" s="121"/>
      <c r="J9" s="121"/>
      <c r="K9" s="121"/>
      <c r="L9" s="121"/>
      <c r="M9" s="122" t="s">
        <v>177</v>
      </c>
    </row>
    <row r="10" spans="1:18" ht="21">
      <c r="A10" s="123" t="s">
        <v>178</v>
      </c>
      <c r="B10" s="119"/>
      <c r="C10" s="119"/>
      <c r="D10" s="119"/>
      <c r="E10" s="119"/>
      <c r="F10" s="119"/>
      <c r="G10" s="119"/>
      <c r="H10" s="124">
        <f>SUM(H11:H29)</f>
        <v>1498300</v>
      </c>
      <c r="I10" s="121"/>
      <c r="J10" s="121"/>
      <c r="K10" s="121"/>
      <c r="L10" s="121"/>
      <c r="M10" s="118" t="s">
        <v>179</v>
      </c>
    </row>
    <row r="11" spans="1:18" ht="18.75">
      <c r="A11" s="118" t="s">
        <v>180</v>
      </c>
      <c r="B11" s="119">
        <v>10</v>
      </c>
      <c r="C11" s="119">
        <v>3</v>
      </c>
      <c r="D11" s="119">
        <v>1</v>
      </c>
      <c r="E11" s="119">
        <v>2</v>
      </c>
      <c r="F11" s="119"/>
      <c r="G11" s="125">
        <v>600</v>
      </c>
      <c r="H11" s="126">
        <f>B11*C11*D11*E11*G11</f>
        <v>36000</v>
      </c>
      <c r="I11" s="127" t="s">
        <v>178</v>
      </c>
      <c r="J11" s="128" t="s">
        <v>181</v>
      </c>
      <c r="K11" s="128"/>
      <c r="L11" s="128"/>
      <c r="M11" s="118" t="s">
        <v>182</v>
      </c>
      <c r="O11" s="303">
        <f>+H11/10</f>
        <v>3600</v>
      </c>
    </row>
    <row r="12" spans="1:18" ht="18.75">
      <c r="A12" s="129" t="s">
        <v>183</v>
      </c>
      <c r="B12" s="119">
        <v>10</v>
      </c>
      <c r="C12" s="119">
        <v>4</v>
      </c>
      <c r="D12" s="119">
        <v>3</v>
      </c>
      <c r="E12" s="119">
        <v>2</v>
      </c>
      <c r="F12" s="119"/>
      <c r="G12" s="125">
        <v>600</v>
      </c>
      <c r="H12" s="126">
        <f>B12*C12*D12*E12*G12</f>
        <v>144000</v>
      </c>
      <c r="I12" s="130">
        <f>SUM(H11:H14)</f>
        <v>204000</v>
      </c>
      <c r="J12" s="128" t="s">
        <v>184</v>
      </c>
      <c r="K12" s="128"/>
      <c r="L12" s="128"/>
      <c r="M12" s="118" t="s">
        <v>185</v>
      </c>
      <c r="O12" s="303">
        <f t="shared" ref="O12:O28" si="0">+H12/10</f>
        <v>14400</v>
      </c>
    </row>
    <row r="13" spans="1:18" ht="23.25" customHeight="1">
      <c r="A13" s="118"/>
      <c r="B13" s="119"/>
      <c r="C13" s="119"/>
      <c r="D13" s="119"/>
      <c r="E13" s="119"/>
      <c r="F13" s="119"/>
      <c r="G13" s="119"/>
      <c r="H13" s="126"/>
      <c r="I13" s="128"/>
      <c r="J13" s="128" t="s">
        <v>186</v>
      </c>
      <c r="K13" s="128"/>
      <c r="L13" s="128"/>
      <c r="M13" s="131" t="s">
        <v>187</v>
      </c>
      <c r="O13" s="303">
        <f t="shared" si="0"/>
        <v>0</v>
      </c>
    </row>
    <row r="14" spans="1:18" ht="21" customHeight="1">
      <c r="A14" s="129" t="s">
        <v>188</v>
      </c>
      <c r="B14" s="119">
        <v>10</v>
      </c>
      <c r="C14" s="119">
        <v>1</v>
      </c>
      <c r="D14" s="119">
        <v>1</v>
      </c>
      <c r="E14" s="119">
        <v>2</v>
      </c>
      <c r="F14" s="119"/>
      <c r="G14" s="125">
        <v>1200</v>
      </c>
      <c r="H14" s="126">
        <f>B14*C14*D14*E14*G14</f>
        <v>24000</v>
      </c>
      <c r="I14" s="130"/>
      <c r="J14" s="128" t="s">
        <v>189</v>
      </c>
      <c r="K14" s="128"/>
      <c r="L14" s="128"/>
      <c r="M14" s="132" t="s">
        <v>190</v>
      </c>
      <c r="O14" s="303">
        <f t="shared" si="0"/>
        <v>2400</v>
      </c>
    </row>
    <row r="15" spans="1:18" ht="23.25" customHeight="1">
      <c r="A15" s="118" t="s">
        <v>191</v>
      </c>
      <c r="B15" s="119">
        <v>10</v>
      </c>
      <c r="C15" s="119">
        <v>4</v>
      </c>
      <c r="D15" s="119"/>
      <c r="E15" s="119">
        <v>2</v>
      </c>
      <c r="F15" s="119"/>
      <c r="G15" s="126">
        <v>1200</v>
      </c>
      <c r="H15" s="126">
        <f>B15*C15*E15*G15</f>
        <v>96000</v>
      </c>
      <c r="I15" s="121"/>
      <c r="J15" s="128" t="s">
        <v>192</v>
      </c>
      <c r="K15" s="128"/>
      <c r="L15" s="128"/>
      <c r="M15" s="133" t="s">
        <v>61</v>
      </c>
      <c r="O15" s="303">
        <f t="shared" si="0"/>
        <v>9600</v>
      </c>
    </row>
    <row r="16" spans="1:18" ht="31.5">
      <c r="A16" s="118" t="s">
        <v>193</v>
      </c>
      <c r="B16" s="119">
        <v>10</v>
      </c>
      <c r="C16" s="119">
        <v>4</v>
      </c>
      <c r="D16" s="119"/>
      <c r="E16" s="119">
        <v>2</v>
      </c>
      <c r="F16" s="119"/>
      <c r="G16" s="126">
        <v>1200</v>
      </c>
      <c r="H16" s="126">
        <f>B16*C16*E16*G16</f>
        <v>96000</v>
      </c>
      <c r="I16" s="121"/>
      <c r="J16" s="128"/>
      <c r="K16" s="128"/>
      <c r="L16" s="128"/>
      <c r="M16" s="131" t="s">
        <v>194</v>
      </c>
      <c r="O16" s="303">
        <f t="shared" si="0"/>
        <v>9600</v>
      </c>
    </row>
    <row r="17" spans="1:17" ht="18.75">
      <c r="A17" s="118" t="s">
        <v>423</v>
      </c>
      <c r="B17" s="119">
        <v>10</v>
      </c>
      <c r="C17" s="119">
        <v>4</v>
      </c>
      <c r="D17" s="119">
        <v>1</v>
      </c>
      <c r="E17" s="119">
        <v>2</v>
      </c>
      <c r="F17" s="119"/>
      <c r="G17" s="125">
        <v>300</v>
      </c>
      <c r="H17" s="126">
        <f>+B17*D17*G17*C17</f>
        <v>12000</v>
      </c>
      <c r="I17" s="121"/>
      <c r="J17" s="128"/>
      <c r="K17" s="128"/>
      <c r="L17" s="128"/>
      <c r="M17" s="131"/>
      <c r="O17" s="303">
        <f t="shared" si="0"/>
        <v>1200</v>
      </c>
    </row>
    <row r="18" spans="1:17" ht="18.75">
      <c r="A18" s="118" t="s">
        <v>424</v>
      </c>
      <c r="B18" s="119">
        <v>10</v>
      </c>
      <c r="C18" s="119">
        <v>4</v>
      </c>
      <c r="D18" s="119">
        <v>1</v>
      </c>
      <c r="E18" s="119">
        <v>2</v>
      </c>
      <c r="F18" s="119"/>
      <c r="G18" s="125">
        <v>500</v>
      </c>
      <c r="H18" s="126">
        <f>+B18*D18*G18*C18</f>
        <v>20000</v>
      </c>
      <c r="I18" s="121"/>
      <c r="J18" s="128"/>
      <c r="K18" s="128"/>
      <c r="L18" s="128"/>
      <c r="M18" s="131"/>
      <c r="O18" s="303">
        <f t="shared" si="0"/>
        <v>2000</v>
      </c>
    </row>
    <row r="19" spans="1:17" ht="18.75">
      <c r="A19" s="274" t="s">
        <v>425</v>
      </c>
      <c r="B19" s="137">
        <v>10</v>
      </c>
      <c r="C19" s="237">
        <v>4</v>
      </c>
      <c r="D19" s="137"/>
      <c r="E19" s="137">
        <v>2</v>
      </c>
      <c r="F19" s="137">
        <v>4</v>
      </c>
      <c r="G19" s="275">
        <v>35</v>
      </c>
      <c r="H19" s="237">
        <f>B19*C19*F19*G19</f>
        <v>5600</v>
      </c>
      <c r="I19" s="276"/>
      <c r="J19" s="277"/>
      <c r="K19" s="128"/>
      <c r="L19" s="128"/>
      <c r="M19" s="131"/>
      <c r="O19" s="303">
        <f t="shared" si="0"/>
        <v>560</v>
      </c>
    </row>
    <row r="20" spans="1:17" ht="18.75">
      <c r="A20" s="118" t="s">
        <v>426</v>
      </c>
      <c r="B20" s="119">
        <v>10</v>
      </c>
      <c r="C20" s="126">
        <v>100</v>
      </c>
      <c r="D20" s="119"/>
      <c r="E20" s="119"/>
      <c r="F20" s="119"/>
      <c r="G20" s="125"/>
      <c r="H20" s="126"/>
      <c r="I20" s="121"/>
      <c r="J20" s="128"/>
      <c r="K20" s="128"/>
      <c r="L20" s="128"/>
      <c r="M20" s="131"/>
      <c r="O20" s="303">
        <f t="shared" si="0"/>
        <v>0</v>
      </c>
    </row>
    <row r="21" spans="1:17" ht="31.5">
      <c r="A21" s="118" t="s">
        <v>195</v>
      </c>
      <c r="B21" s="119">
        <v>10</v>
      </c>
      <c r="C21" s="126">
        <v>100</v>
      </c>
      <c r="D21" s="126"/>
      <c r="E21" s="119">
        <v>1</v>
      </c>
      <c r="F21" s="119"/>
      <c r="G21" s="125">
        <v>300</v>
      </c>
      <c r="H21" s="126">
        <f>B21*C21*E21*G21</f>
        <v>300000</v>
      </c>
      <c r="I21" s="134"/>
      <c r="J21" s="128"/>
      <c r="K21" s="128"/>
      <c r="L21" s="128"/>
      <c r="M21" s="131" t="s">
        <v>196</v>
      </c>
      <c r="O21" s="303">
        <f t="shared" si="0"/>
        <v>30000</v>
      </c>
    </row>
    <row r="22" spans="1:17" ht="18.75" customHeight="1">
      <c r="A22" s="118" t="s">
        <v>197</v>
      </c>
      <c r="B22" s="119">
        <v>10</v>
      </c>
      <c r="C22" s="126">
        <v>100</v>
      </c>
      <c r="D22" s="126"/>
      <c r="E22" s="119">
        <v>1</v>
      </c>
      <c r="F22" s="119"/>
      <c r="G22" s="125">
        <v>500</v>
      </c>
      <c r="H22" s="126">
        <f>B22*C22*E22*G22</f>
        <v>500000</v>
      </c>
      <c r="I22" s="135"/>
      <c r="J22" s="121"/>
      <c r="K22" s="121"/>
      <c r="L22" s="121"/>
      <c r="M22" s="131" t="s">
        <v>198</v>
      </c>
      <c r="O22" s="303">
        <f t="shared" si="0"/>
        <v>50000</v>
      </c>
    </row>
    <row r="23" spans="1:17" ht="18.75" customHeight="1">
      <c r="A23" s="118" t="s">
        <v>199</v>
      </c>
      <c r="B23" s="119">
        <v>10</v>
      </c>
      <c r="C23" s="126">
        <v>100</v>
      </c>
      <c r="D23" s="126"/>
      <c r="E23" s="119">
        <v>2</v>
      </c>
      <c r="F23" s="119">
        <v>4</v>
      </c>
      <c r="G23" s="125">
        <v>35</v>
      </c>
      <c r="H23" s="126">
        <f>B23*C23*F23*G23</f>
        <v>140000</v>
      </c>
      <c r="I23" s="136"/>
      <c r="J23" s="118"/>
      <c r="K23" s="118"/>
      <c r="L23" s="118"/>
      <c r="M23" s="131" t="s">
        <v>200</v>
      </c>
      <c r="O23" s="303">
        <f t="shared" si="0"/>
        <v>14000</v>
      </c>
    </row>
    <row r="24" spans="1:17" s="93" customFormat="1" ht="18.75" customHeight="1">
      <c r="A24" s="118"/>
      <c r="B24" s="119"/>
      <c r="C24" s="126"/>
      <c r="D24" s="126"/>
      <c r="E24" s="119"/>
      <c r="F24" s="119"/>
      <c r="G24" s="125"/>
      <c r="H24" s="126"/>
      <c r="I24" s="136"/>
      <c r="J24" s="118"/>
      <c r="K24" s="118"/>
      <c r="L24" s="118"/>
      <c r="M24" s="132" t="s">
        <v>201</v>
      </c>
      <c r="O24" s="303">
        <f t="shared" si="0"/>
        <v>0</v>
      </c>
    </row>
    <row r="25" spans="1:17" s="93" customFormat="1" ht="20.25" customHeight="1">
      <c r="A25" s="129" t="s">
        <v>427</v>
      </c>
      <c r="B25" s="119">
        <v>10</v>
      </c>
      <c r="C25" s="126">
        <v>12</v>
      </c>
      <c r="D25" s="126"/>
      <c r="E25" s="119"/>
      <c r="F25" s="119"/>
      <c r="G25" s="125"/>
      <c r="H25" s="126"/>
      <c r="I25" s="136"/>
      <c r="J25" s="118"/>
      <c r="K25" s="118"/>
      <c r="L25" s="118"/>
      <c r="M25" s="131"/>
      <c r="O25" s="303">
        <f t="shared" si="0"/>
        <v>0</v>
      </c>
    </row>
    <row r="26" spans="1:17" ht="20.25" customHeight="1">
      <c r="A26" s="118" t="s">
        <v>195</v>
      </c>
      <c r="B26" s="119">
        <v>10</v>
      </c>
      <c r="C26" s="126">
        <v>12</v>
      </c>
      <c r="D26" s="126"/>
      <c r="E26" s="119">
        <v>1</v>
      </c>
      <c r="F26" s="119"/>
      <c r="G26" s="125">
        <v>300</v>
      </c>
      <c r="H26" s="126">
        <f>B26*C26*E26*G26</f>
        <v>36000</v>
      </c>
      <c r="I26" s="136"/>
      <c r="J26" s="118"/>
      <c r="K26" s="118"/>
      <c r="L26" s="118"/>
      <c r="M26" s="131"/>
      <c r="O26" s="303">
        <f t="shared" si="0"/>
        <v>3600</v>
      </c>
    </row>
    <row r="27" spans="1:17" ht="20.25" customHeight="1">
      <c r="A27" s="118" t="s">
        <v>197</v>
      </c>
      <c r="B27" s="119">
        <v>10</v>
      </c>
      <c r="C27" s="126">
        <v>12</v>
      </c>
      <c r="D27" s="126"/>
      <c r="E27" s="119">
        <v>1</v>
      </c>
      <c r="F27" s="119"/>
      <c r="G27" s="125">
        <v>500</v>
      </c>
      <c r="H27" s="126">
        <f>B27*C27*E27*G27</f>
        <v>60000</v>
      </c>
      <c r="I27" s="119"/>
      <c r="J27" s="119"/>
      <c r="K27" s="119"/>
      <c r="L27" s="119"/>
      <c r="M27" s="132"/>
      <c r="O27" s="303">
        <f t="shared" si="0"/>
        <v>6000</v>
      </c>
    </row>
    <row r="28" spans="1:17" ht="18.75">
      <c r="A28" s="274" t="s">
        <v>199</v>
      </c>
      <c r="B28" s="137">
        <v>10</v>
      </c>
      <c r="C28" s="237">
        <v>12</v>
      </c>
      <c r="D28" s="137"/>
      <c r="E28" s="137">
        <v>2</v>
      </c>
      <c r="F28" s="137">
        <v>4</v>
      </c>
      <c r="G28" s="275">
        <v>35</v>
      </c>
      <c r="H28" s="237">
        <f>B28*C28*F28*G28</f>
        <v>16800</v>
      </c>
      <c r="I28" s="137"/>
      <c r="J28" s="137"/>
      <c r="K28" s="137"/>
      <c r="L28" s="137"/>
      <c r="M28" s="138"/>
      <c r="O28" s="303">
        <f t="shared" si="0"/>
        <v>1680</v>
      </c>
    </row>
    <row r="29" spans="1:17" ht="18.75">
      <c r="A29" s="293" t="s">
        <v>269</v>
      </c>
      <c r="B29" s="253"/>
      <c r="C29" s="295"/>
      <c r="D29" s="253"/>
      <c r="E29" s="294"/>
      <c r="F29" s="253"/>
      <c r="G29" s="296"/>
      <c r="H29" s="254">
        <v>11900</v>
      </c>
      <c r="I29" s="253"/>
      <c r="J29" s="253"/>
      <c r="K29" s="294"/>
      <c r="L29" s="294"/>
      <c r="M29" s="297"/>
      <c r="O29" s="303"/>
      <c r="Q29" s="135">
        <f>1498300-H8</f>
        <v>0</v>
      </c>
    </row>
    <row r="30" spans="1:17" ht="18.75">
      <c r="A30" s="298"/>
      <c r="B30" s="137"/>
      <c r="C30" s="300"/>
      <c r="D30" s="137"/>
      <c r="E30" s="299"/>
      <c r="F30" s="137"/>
      <c r="G30" s="301"/>
      <c r="H30" s="237"/>
      <c r="I30" s="137"/>
      <c r="J30" s="137"/>
      <c r="K30" s="299"/>
      <c r="L30" s="299"/>
      <c r="M30" s="302"/>
      <c r="O30" s="303"/>
    </row>
    <row r="31" spans="1:17" ht="18.75">
      <c r="A31" s="288"/>
      <c r="B31" s="289"/>
      <c r="C31" s="290"/>
      <c r="D31" s="289"/>
      <c r="E31" s="289"/>
      <c r="F31" s="289"/>
      <c r="G31" s="291"/>
      <c r="H31" s="290"/>
      <c r="I31" s="289"/>
      <c r="J31" s="289"/>
      <c r="K31" s="289"/>
      <c r="L31" s="289"/>
      <c r="M31" s="292"/>
      <c r="O31" s="303"/>
    </row>
    <row r="32" spans="1:17" ht="21">
      <c r="A32" s="93"/>
      <c r="B32" s="93"/>
      <c r="C32" s="93"/>
      <c r="D32" s="93"/>
      <c r="E32" s="93"/>
      <c r="F32" s="93"/>
      <c r="G32" s="93"/>
      <c r="H32" s="93"/>
      <c r="I32" s="89"/>
      <c r="J32" s="278" t="s">
        <v>153</v>
      </c>
      <c r="K32" s="89"/>
      <c r="L32" s="141"/>
      <c r="M32" s="142"/>
      <c r="O32" s="303">
        <f>SUM(O11:O28)</f>
        <v>148640</v>
      </c>
    </row>
    <row r="33" spans="1:15" ht="21">
      <c r="A33" s="93"/>
      <c r="B33" s="93"/>
      <c r="C33" s="93"/>
      <c r="D33" s="93"/>
      <c r="E33" s="93"/>
      <c r="F33" s="93"/>
      <c r="G33" s="93"/>
      <c r="H33" s="93"/>
      <c r="I33" s="160" t="s">
        <v>149</v>
      </c>
      <c r="J33" s="89"/>
      <c r="K33" s="89"/>
      <c r="L33" s="141"/>
      <c r="M33" s="142"/>
      <c r="O33" s="304"/>
    </row>
    <row r="34" spans="1:15" ht="39.75" customHeight="1">
      <c r="A34" s="93"/>
      <c r="B34" s="93"/>
      <c r="C34" s="93"/>
      <c r="D34" s="93"/>
      <c r="E34" s="93"/>
      <c r="F34" s="93"/>
      <c r="G34" s="93"/>
      <c r="H34" s="93"/>
      <c r="I34" s="89"/>
      <c r="J34" s="278" t="s">
        <v>234</v>
      </c>
      <c r="K34" s="89"/>
      <c r="L34" s="141"/>
      <c r="M34" s="142"/>
    </row>
    <row r="35" spans="1:15" ht="21">
      <c r="A35" s="93"/>
      <c r="B35" s="93"/>
      <c r="C35" s="93"/>
      <c r="D35" s="93"/>
      <c r="E35" s="93"/>
      <c r="F35" s="93"/>
      <c r="G35" s="93"/>
      <c r="H35" s="93"/>
      <c r="I35" s="89"/>
      <c r="J35" s="278" t="s">
        <v>235</v>
      </c>
      <c r="K35" s="89"/>
      <c r="M35" s="142"/>
    </row>
    <row r="36" spans="1:15" ht="21" hidden="1">
      <c r="A36" s="93"/>
      <c r="B36" s="93"/>
      <c r="C36" s="93"/>
      <c r="D36" s="93"/>
      <c r="E36" s="93"/>
      <c r="F36" s="93"/>
      <c r="G36" s="93"/>
      <c r="H36" s="93"/>
      <c r="I36" s="89"/>
      <c r="J36" s="278" t="s">
        <v>437</v>
      </c>
      <c r="K36" s="89"/>
    </row>
    <row r="37" spans="1:15" ht="21" hidden="1">
      <c r="A37" s="93"/>
      <c r="B37" s="93"/>
      <c r="C37" s="93"/>
      <c r="D37" s="93"/>
      <c r="E37" s="93"/>
      <c r="F37" s="93"/>
      <c r="G37" s="93"/>
      <c r="H37" s="93"/>
      <c r="I37" s="89"/>
      <c r="J37" s="89"/>
      <c r="K37" s="89"/>
      <c r="O37" s="144"/>
    </row>
    <row r="38" spans="1:15" ht="21" hidden="1">
      <c r="A38" s="93"/>
      <c r="B38" s="93"/>
      <c r="C38" s="93"/>
      <c r="D38" s="93"/>
      <c r="E38" s="93"/>
      <c r="F38" s="93"/>
      <c r="G38" s="93"/>
      <c r="H38" s="315" t="s">
        <v>203</v>
      </c>
      <c r="I38" s="315"/>
      <c r="J38" s="140"/>
    </row>
    <row r="39" spans="1:15" ht="21" hidden="1">
      <c r="A39" s="93"/>
      <c r="B39" s="93"/>
      <c r="C39" s="93"/>
      <c r="D39" s="93"/>
      <c r="E39" s="93"/>
      <c r="F39" s="93"/>
      <c r="G39" s="93"/>
      <c r="H39" s="320" t="s">
        <v>204</v>
      </c>
      <c r="I39" s="320"/>
      <c r="J39" s="140"/>
    </row>
    <row r="40" spans="1:15" ht="21" hidden="1">
      <c r="A40" s="93"/>
      <c r="B40" s="93"/>
      <c r="C40" s="93"/>
      <c r="D40" s="93"/>
      <c r="E40" s="93"/>
      <c r="F40" s="93"/>
      <c r="G40" s="93"/>
      <c r="H40" s="315" t="s">
        <v>205</v>
      </c>
      <c r="I40" s="315"/>
      <c r="J40" s="140"/>
    </row>
    <row r="41" spans="1:15" ht="21" hidden="1">
      <c r="A41" s="93" t="s">
        <v>206</v>
      </c>
      <c r="B41" s="143" t="s">
        <v>207</v>
      </c>
      <c r="C41" s="143" t="s">
        <v>165</v>
      </c>
      <c r="D41" s="92" t="s">
        <v>166</v>
      </c>
      <c r="E41" s="143" t="s">
        <v>208</v>
      </c>
      <c r="F41" s="143"/>
      <c r="G41" s="143" t="s">
        <v>164</v>
      </c>
      <c r="H41" s="315"/>
      <c r="I41" s="315"/>
      <c r="J41" s="93"/>
    </row>
    <row r="42" spans="1:15" ht="21" hidden="1" customHeight="1">
      <c r="A42" s="279" t="s">
        <v>209</v>
      </c>
      <c r="B42" s="93">
        <v>11</v>
      </c>
      <c r="C42" s="93">
        <v>2</v>
      </c>
      <c r="D42" s="92">
        <v>2</v>
      </c>
      <c r="E42" s="93">
        <v>600</v>
      </c>
      <c r="F42" s="93"/>
      <c r="G42" s="93">
        <v>1</v>
      </c>
      <c r="H42" s="315"/>
      <c r="I42" s="315"/>
    </row>
    <row r="43" spans="1:15" ht="21" hidden="1">
      <c r="A43" s="93"/>
      <c r="B43" s="93">
        <v>11</v>
      </c>
      <c r="C43" s="93">
        <v>2</v>
      </c>
      <c r="D43" s="92">
        <v>2</v>
      </c>
      <c r="E43" s="93">
        <v>600</v>
      </c>
      <c r="F43" s="93"/>
      <c r="G43" s="93">
        <v>1</v>
      </c>
      <c r="H43" s="315"/>
      <c r="I43" s="315"/>
    </row>
    <row r="44" spans="1:15" ht="21" hidden="1">
      <c r="A44" s="93"/>
      <c r="B44" s="93">
        <v>11</v>
      </c>
      <c r="C44" s="93">
        <v>2</v>
      </c>
      <c r="D44" s="92">
        <v>2</v>
      </c>
      <c r="E44" s="93">
        <v>600</v>
      </c>
      <c r="F44" s="93"/>
      <c r="G44" s="93">
        <v>1</v>
      </c>
      <c r="H44" s="315" t="s">
        <v>210</v>
      </c>
      <c r="I44" s="315"/>
    </row>
    <row r="45" spans="1:15" ht="21" hidden="1">
      <c r="A45" s="93"/>
      <c r="B45" s="93"/>
      <c r="C45" s="93"/>
      <c r="H45" s="315"/>
      <c r="I45" s="315"/>
      <c r="J45" s="93"/>
    </row>
    <row r="46" spans="1:15" ht="21" hidden="1" customHeight="1">
      <c r="A46" s="280" t="s">
        <v>211</v>
      </c>
      <c r="B46" s="93">
        <v>11</v>
      </c>
      <c r="C46" s="93">
        <v>2</v>
      </c>
      <c r="D46" s="92">
        <v>2</v>
      </c>
      <c r="E46" s="145">
        <v>1200</v>
      </c>
      <c r="F46" s="141"/>
      <c r="G46" s="146">
        <v>1</v>
      </c>
      <c r="H46" s="315"/>
      <c r="I46" s="315"/>
    </row>
    <row r="47" spans="1:15" ht="22.5" hidden="1">
      <c r="A47" s="93" t="s">
        <v>212</v>
      </c>
      <c r="B47" s="93"/>
      <c r="E47" s="147"/>
      <c r="F47" s="147"/>
      <c r="G47" s="147"/>
      <c r="H47" s="315"/>
      <c r="I47" s="315"/>
    </row>
    <row r="48" spans="1:15" ht="22.5" hidden="1">
      <c r="A48" s="93" t="s">
        <v>213</v>
      </c>
      <c r="B48" s="93"/>
      <c r="E48" s="147"/>
      <c r="F48" s="147"/>
      <c r="G48" s="147"/>
      <c r="H48" s="315"/>
      <c r="I48" s="315"/>
    </row>
    <row r="49" spans="1:13" ht="22.5" hidden="1">
      <c r="A49" s="93" t="s">
        <v>214</v>
      </c>
      <c r="B49" s="93"/>
      <c r="E49" s="147"/>
      <c r="F49" s="147"/>
      <c r="G49" s="147"/>
      <c r="H49" s="315"/>
      <c r="I49" s="315"/>
    </row>
    <row r="50" spans="1:13" ht="21" hidden="1">
      <c r="A50" s="94" t="s">
        <v>215</v>
      </c>
      <c r="B50" s="93"/>
      <c r="C50" s="93"/>
      <c r="D50" s="93"/>
      <c r="E50" s="93"/>
      <c r="F50" s="93"/>
      <c r="G50" s="93"/>
      <c r="H50" s="315"/>
      <c r="I50" s="315"/>
    </row>
    <row r="51" spans="1:13" ht="21" hidden="1">
      <c r="A51" s="93" t="s">
        <v>216</v>
      </c>
      <c r="B51" s="93"/>
      <c r="C51" s="93"/>
      <c r="D51" s="93"/>
      <c r="E51" s="93"/>
      <c r="F51" s="93"/>
      <c r="G51" s="93"/>
      <c r="H51" s="315"/>
      <c r="I51" s="315"/>
    </row>
    <row r="52" spans="1:13" ht="21">
      <c r="A52" s="93" t="s">
        <v>217</v>
      </c>
      <c r="B52" s="93"/>
      <c r="C52" s="93"/>
      <c r="D52" s="93"/>
      <c r="E52" s="93"/>
      <c r="F52" s="93"/>
      <c r="G52" s="93"/>
      <c r="H52" s="315"/>
      <c r="I52" s="315"/>
      <c r="J52" s="278" t="s">
        <v>437</v>
      </c>
    </row>
    <row r="53" spans="1:13" ht="21">
      <c r="A53" s="93"/>
      <c r="B53" s="93"/>
      <c r="C53" s="93"/>
      <c r="D53" s="93"/>
      <c r="E53" s="93"/>
      <c r="F53" s="93"/>
      <c r="G53" s="93"/>
      <c r="H53" s="315"/>
      <c r="I53" s="315"/>
    </row>
    <row r="54" spans="1:13" ht="21">
      <c r="A54" s="93"/>
      <c r="B54" s="93"/>
      <c r="C54" s="93"/>
      <c r="D54" s="93"/>
      <c r="E54" s="93"/>
      <c r="F54" s="93"/>
      <c r="G54" s="93"/>
      <c r="H54" s="315"/>
      <c r="I54" s="315"/>
    </row>
    <row r="55" spans="1:13" ht="21">
      <c r="A55" s="93"/>
      <c r="B55" s="93"/>
      <c r="C55" s="93"/>
      <c r="D55" s="93"/>
      <c r="E55" s="93"/>
      <c r="F55" s="93"/>
      <c r="G55" s="93"/>
      <c r="H55" s="315"/>
      <c r="I55" s="315"/>
      <c r="M55" s="93"/>
    </row>
    <row r="56" spans="1:13" ht="21">
      <c r="A56" s="93"/>
      <c r="B56" s="93"/>
      <c r="C56" s="93"/>
      <c r="D56" s="93"/>
      <c r="E56" s="93"/>
      <c r="F56" s="93"/>
      <c r="G56" s="93"/>
      <c r="H56" s="315"/>
      <c r="I56" s="315"/>
      <c r="M56" s="93"/>
    </row>
    <row r="57" spans="1:13" ht="21">
      <c r="H57" s="315"/>
      <c r="I57" s="315"/>
    </row>
    <row r="58" spans="1:13" ht="21">
      <c r="H58" s="315"/>
      <c r="I58" s="315"/>
    </row>
  </sheetData>
  <mergeCells count="24">
    <mergeCell ref="H40:I40"/>
    <mergeCell ref="A2:M2"/>
    <mergeCell ref="B4:H4"/>
    <mergeCell ref="O5:R7"/>
    <mergeCell ref="H38:I38"/>
    <mergeCell ref="H39:I39"/>
    <mergeCell ref="H50:I5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7:I57"/>
    <mergeCell ref="H58:I58"/>
    <mergeCell ref="H51:I51"/>
    <mergeCell ref="H52:I52"/>
    <mergeCell ref="H53:I53"/>
    <mergeCell ref="H54:I54"/>
    <mergeCell ref="H55:I55"/>
    <mergeCell ref="H56:I56"/>
  </mergeCells>
  <printOptions horizontalCentered="1"/>
  <pageMargins left="0.31496062992125984" right="0.23622047244094491" top="0.39370078740157483" bottom="0.25" header="0.19" footer="0.16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66"/>
  </sheetPr>
  <dimension ref="A1:H20"/>
  <sheetViews>
    <sheetView zoomScaleNormal="100" workbookViewId="0">
      <selection activeCell="F11" sqref="F11"/>
    </sheetView>
  </sheetViews>
  <sheetFormatPr defaultRowHeight="22.5" customHeight="1"/>
  <cols>
    <col min="1" max="1" width="15.140625" style="159" customWidth="1"/>
    <col min="2" max="4" width="15.140625" style="89" customWidth="1"/>
    <col min="5" max="5" width="15.140625" style="89" hidden="1" customWidth="1"/>
    <col min="6" max="6" width="15.140625" style="89" customWidth="1"/>
    <col min="7" max="7" width="22.85546875" style="89" customWidth="1"/>
    <col min="8" max="257" width="9" style="89"/>
    <col min="258" max="262" width="15.140625" style="89" customWidth="1"/>
    <col min="263" max="263" width="22.85546875" style="89" customWidth="1"/>
    <col min="264" max="513" width="9" style="89"/>
    <col min="514" max="518" width="15.140625" style="89" customWidth="1"/>
    <col min="519" max="519" width="22.85546875" style="89" customWidth="1"/>
    <col min="520" max="769" width="9" style="89"/>
    <col min="770" max="774" width="15.140625" style="89" customWidth="1"/>
    <col min="775" max="775" width="22.85546875" style="89" customWidth="1"/>
    <col min="776" max="1025" width="9" style="89"/>
    <col min="1026" max="1030" width="15.140625" style="89" customWidth="1"/>
    <col min="1031" max="1031" width="22.85546875" style="89" customWidth="1"/>
    <col min="1032" max="1281" width="9" style="89"/>
    <col min="1282" max="1286" width="15.140625" style="89" customWidth="1"/>
    <col min="1287" max="1287" width="22.85546875" style="89" customWidth="1"/>
    <col min="1288" max="1537" width="9" style="89"/>
    <col min="1538" max="1542" width="15.140625" style="89" customWidth="1"/>
    <col min="1543" max="1543" width="22.85546875" style="89" customWidth="1"/>
    <col min="1544" max="1793" width="9" style="89"/>
    <col min="1794" max="1798" width="15.140625" style="89" customWidth="1"/>
    <col min="1799" max="1799" width="22.85546875" style="89" customWidth="1"/>
    <col min="1800" max="2049" width="9" style="89"/>
    <col min="2050" max="2054" width="15.140625" style="89" customWidth="1"/>
    <col min="2055" max="2055" width="22.85546875" style="89" customWidth="1"/>
    <col min="2056" max="2305" width="9" style="89"/>
    <col min="2306" max="2310" width="15.140625" style="89" customWidth="1"/>
    <col min="2311" max="2311" width="22.85546875" style="89" customWidth="1"/>
    <col min="2312" max="2561" width="9" style="89"/>
    <col min="2562" max="2566" width="15.140625" style="89" customWidth="1"/>
    <col min="2567" max="2567" width="22.85546875" style="89" customWidth="1"/>
    <col min="2568" max="2817" width="9" style="89"/>
    <col min="2818" max="2822" width="15.140625" style="89" customWidth="1"/>
    <col min="2823" max="2823" width="22.85546875" style="89" customWidth="1"/>
    <col min="2824" max="3073" width="9" style="89"/>
    <col min="3074" max="3078" width="15.140625" style="89" customWidth="1"/>
    <col min="3079" max="3079" width="22.85546875" style="89" customWidth="1"/>
    <col min="3080" max="3329" width="9" style="89"/>
    <col min="3330" max="3334" width="15.140625" style="89" customWidth="1"/>
    <col min="3335" max="3335" width="22.85546875" style="89" customWidth="1"/>
    <col min="3336" max="3585" width="9" style="89"/>
    <col min="3586" max="3590" width="15.140625" style="89" customWidth="1"/>
    <col min="3591" max="3591" width="22.85546875" style="89" customWidth="1"/>
    <col min="3592" max="3841" width="9" style="89"/>
    <col min="3842" max="3846" width="15.140625" style="89" customWidth="1"/>
    <col min="3847" max="3847" width="22.85546875" style="89" customWidth="1"/>
    <col min="3848" max="4097" width="9" style="89"/>
    <col min="4098" max="4102" width="15.140625" style="89" customWidth="1"/>
    <col min="4103" max="4103" width="22.85546875" style="89" customWidth="1"/>
    <col min="4104" max="4353" width="9" style="89"/>
    <col min="4354" max="4358" width="15.140625" style="89" customWidth="1"/>
    <col min="4359" max="4359" width="22.85546875" style="89" customWidth="1"/>
    <col min="4360" max="4609" width="9" style="89"/>
    <col min="4610" max="4614" width="15.140625" style="89" customWidth="1"/>
    <col min="4615" max="4615" width="22.85546875" style="89" customWidth="1"/>
    <col min="4616" max="4865" width="9" style="89"/>
    <col min="4866" max="4870" width="15.140625" style="89" customWidth="1"/>
    <col min="4871" max="4871" width="22.85546875" style="89" customWidth="1"/>
    <col min="4872" max="5121" width="9" style="89"/>
    <col min="5122" max="5126" width="15.140625" style="89" customWidth="1"/>
    <col min="5127" max="5127" width="22.85546875" style="89" customWidth="1"/>
    <col min="5128" max="5377" width="9" style="89"/>
    <col min="5378" max="5382" width="15.140625" style="89" customWidth="1"/>
    <col min="5383" max="5383" width="22.85546875" style="89" customWidth="1"/>
    <col min="5384" max="5633" width="9" style="89"/>
    <col min="5634" max="5638" width="15.140625" style="89" customWidth="1"/>
    <col min="5639" max="5639" width="22.85546875" style="89" customWidth="1"/>
    <col min="5640" max="5889" width="9" style="89"/>
    <col min="5890" max="5894" width="15.140625" style="89" customWidth="1"/>
    <col min="5895" max="5895" width="22.85546875" style="89" customWidth="1"/>
    <col min="5896" max="6145" width="9" style="89"/>
    <col min="6146" max="6150" width="15.140625" style="89" customWidth="1"/>
    <col min="6151" max="6151" width="22.85546875" style="89" customWidth="1"/>
    <col min="6152" max="6401" width="9" style="89"/>
    <col min="6402" max="6406" width="15.140625" style="89" customWidth="1"/>
    <col min="6407" max="6407" width="22.85546875" style="89" customWidth="1"/>
    <col min="6408" max="6657" width="9" style="89"/>
    <col min="6658" max="6662" width="15.140625" style="89" customWidth="1"/>
    <col min="6663" max="6663" width="22.85546875" style="89" customWidth="1"/>
    <col min="6664" max="6913" width="9" style="89"/>
    <col min="6914" max="6918" width="15.140625" style="89" customWidth="1"/>
    <col min="6919" max="6919" width="22.85546875" style="89" customWidth="1"/>
    <col min="6920" max="7169" width="9" style="89"/>
    <col min="7170" max="7174" width="15.140625" style="89" customWidth="1"/>
    <col min="7175" max="7175" width="22.85546875" style="89" customWidth="1"/>
    <col min="7176" max="7425" width="9" style="89"/>
    <col min="7426" max="7430" width="15.140625" style="89" customWidth="1"/>
    <col min="7431" max="7431" width="22.85546875" style="89" customWidth="1"/>
    <col min="7432" max="7681" width="9" style="89"/>
    <col min="7682" max="7686" width="15.140625" style="89" customWidth="1"/>
    <col min="7687" max="7687" width="22.85546875" style="89" customWidth="1"/>
    <col min="7688" max="7937" width="9" style="89"/>
    <col min="7938" max="7942" width="15.140625" style="89" customWidth="1"/>
    <col min="7943" max="7943" width="22.85546875" style="89" customWidth="1"/>
    <col min="7944" max="8193" width="9" style="89"/>
    <col min="8194" max="8198" width="15.140625" style="89" customWidth="1"/>
    <col min="8199" max="8199" width="22.85546875" style="89" customWidth="1"/>
    <col min="8200" max="8449" width="9" style="89"/>
    <col min="8450" max="8454" width="15.140625" style="89" customWidth="1"/>
    <col min="8455" max="8455" width="22.85546875" style="89" customWidth="1"/>
    <col min="8456" max="8705" width="9" style="89"/>
    <col min="8706" max="8710" width="15.140625" style="89" customWidth="1"/>
    <col min="8711" max="8711" width="22.85546875" style="89" customWidth="1"/>
    <col min="8712" max="8961" width="9" style="89"/>
    <col min="8962" max="8966" width="15.140625" style="89" customWidth="1"/>
    <col min="8967" max="8967" width="22.85546875" style="89" customWidth="1"/>
    <col min="8968" max="9217" width="9" style="89"/>
    <col min="9218" max="9222" width="15.140625" style="89" customWidth="1"/>
    <col min="9223" max="9223" width="22.85546875" style="89" customWidth="1"/>
    <col min="9224" max="9473" width="9" style="89"/>
    <col min="9474" max="9478" width="15.140625" style="89" customWidth="1"/>
    <col min="9479" max="9479" width="22.85546875" style="89" customWidth="1"/>
    <col min="9480" max="9729" width="9" style="89"/>
    <col min="9730" max="9734" width="15.140625" style="89" customWidth="1"/>
    <col min="9735" max="9735" width="22.85546875" style="89" customWidth="1"/>
    <col min="9736" max="9985" width="9" style="89"/>
    <col min="9986" max="9990" width="15.140625" style="89" customWidth="1"/>
    <col min="9991" max="9991" width="22.85546875" style="89" customWidth="1"/>
    <col min="9992" max="10241" width="9" style="89"/>
    <col min="10242" max="10246" width="15.140625" style="89" customWidth="1"/>
    <col min="10247" max="10247" width="22.85546875" style="89" customWidth="1"/>
    <col min="10248" max="10497" width="9" style="89"/>
    <col min="10498" max="10502" width="15.140625" style="89" customWidth="1"/>
    <col min="10503" max="10503" width="22.85546875" style="89" customWidth="1"/>
    <col min="10504" max="10753" width="9" style="89"/>
    <col min="10754" max="10758" width="15.140625" style="89" customWidth="1"/>
    <col min="10759" max="10759" width="22.85546875" style="89" customWidth="1"/>
    <col min="10760" max="11009" width="9" style="89"/>
    <col min="11010" max="11014" width="15.140625" style="89" customWidth="1"/>
    <col min="11015" max="11015" width="22.85546875" style="89" customWidth="1"/>
    <col min="11016" max="11265" width="9" style="89"/>
    <col min="11266" max="11270" width="15.140625" style="89" customWidth="1"/>
    <col min="11271" max="11271" width="22.85546875" style="89" customWidth="1"/>
    <col min="11272" max="11521" width="9" style="89"/>
    <col min="11522" max="11526" width="15.140625" style="89" customWidth="1"/>
    <col min="11527" max="11527" width="22.85546875" style="89" customWidth="1"/>
    <col min="11528" max="11777" width="9" style="89"/>
    <col min="11778" max="11782" width="15.140625" style="89" customWidth="1"/>
    <col min="11783" max="11783" width="22.85546875" style="89" customWidth="1"/>
    <col min="11784" max="12033" width="9" style="89"/>
    <col min="12034" max="12038" width="15.140625" style="89" customWidth="1"/>
    <col min="12039" max="12039" width="22.85546875" style="89" customWidth="1"/>
    <col min="12040" max="12289" width="9" style="89"/>
    <col min="12290" max="12294" width="15.140625" style="89" customWidth="1"/>
    <col min="12295" max="12295" width="22.85546875" style="89" customWidth="1"/>
    <col min="12296" max="12545" width="9" style="89"/>
    <col min="12546" max="12550" width="15.140625" style="89" customWidth="1"/>
    <col min="12551" max="12551" width="22.85546875" style="89" customWidth="1"/>
    <col min="12552" max="12801" width="9" style="89"/>
    <col min="12802" max="12806" width="15.140625" style="89" customWidth="1"/>
    <col min="12807" max="12807" width="22.85546875" style="89" customWidth="1"/>
    <col min="12808" max="13057" width="9" style="89"/>
    <col min="13058" max="13062" width="15.140625" style="89" customWidth="1"/>
    <col min="13063" max="13063" width="22.85546875" style="89" customWidth="1"/>
    <col min="13064" max="13313" width="9" style="89"/>
    <col min="13314" max="13318" width="15.140625" style="89" customWidth="1"/>
    <col min="13319" max="13319" width="22.85546875" style="89" customWidth="1"/>
    <col min="13320" max="13569" width="9" style="89"/>
    <col min="13570" max="13574" width="15.140625" style="89" customWidth="1"/>
    <col min="13575" max="13575" width="22.85546875" style="89" customWidth="1"/>
    <col min="13576" max="13825" width="9" style="89"/>
    <col min="13826" max="13830" width="15.140625" style="89" customWidth="1"/>
    <col min="13831" max="13831" width="22.85546875" style="89" customWidth="1"/>
    <col min="13832" max="14081" width="9" style="89"/>
    <col min="14082" max="14086" width="15.140625" style="89" customWidth="1"/>
    <col min="14087" max="14087" width="22.85546875" style="89" customWidth="1"/>
    <col min="14088" max="14337" width="9" style="89"/>
    <col min="14338" max="14342" width="15.140625" style="89" customWidth="1"/>
    <col min="14343" max="14343" width="22.85546875" style="89" customWidth="1"/>
    <col min="14344" max="14593" width="9" style="89"/>
    <col min="14594" max="14598" width="15.140625" style="89" customWidth="1"/>
    <col min="14599" max="14599" width="22.85546875" style="89" customWidth="1"/>
    <col min="14600" max="14849" width="9" style="89"/>
    <col min="14850" max="14854" width="15.140625" style="89" customWidth="1"/>
    <col min="14855" max="14855" width="22.85546875" style="89" customWidth="1"/>
    <col min="14856" max="15105" width="9" style="89"/>
    <col min="15106" max="15110" width="15.140625" style="89" customWidth="1"/>
    <col min="15111" max="15111" width="22.85546875" style="89" customWidth="1"/>
    <col min="15112" max="15361" width="9" style="89"/>
    <col min="15362" max="15366" width="15.140625" style="89" customWidth="1"/>
    <col min="15367" max="15367" width="22.85546875" style="89" customWidth="1"/>
    <col min="15368" max="15617" width="9" style="89"/>
    <col min="15618" max="15622" width="15.140625" style="89" customWidth="1"/>
    <col min="15623" max="15623" width="22.85546875" style="89" customWidth="1"/>
    <col min="15624" max="15873" width="9" style="89"/>
    <col min="15874" max="15878" width="15.140625" style="89" customWidth="1"/>
    <col min="15879" max="15879" width="22.85546875" style="89" customWidth="1"/>
    <col min="15880" max="16129" width="9" style="89"/>
    <col min="16130" max="16134" width="15.140625" style="89" customWidth="1"/>
    <col min="16135" max="16135" width="22.85546875" style="89" customWidth="1"/>
    <col min="16136" max="16384" width="9" style="89"/>
  </cols>
  <sheetData>
    <row r="1" spans="1:8" ht="40.5" customHeight="1">
      <c r="A1" s="321" t="s">
        <v>218</v>
      </c>
      <c r="B1" s="321"/>
      <c r="C1" s="321"/>
      <c r="D1" s="321"/>
      <c r="E1" s="321"/>
      <c r="F1" s="321"/>
      <c r="G1" s="321"/>
      <c r="H1" s="148"/>
    </row>
    <row r="2" spans="1:8" ht="21">
      <c r="A2" s="270" t="s">
        <v>422</v>
      </c>
      <c r="B2" s="270"/>
      <c r="C2" s="270"/>
      <c r="D2" s="270"/>
      <c r="E2" s="270"/>
      <c r="F2" s="271">
        <v>1592700</v>
      </c>
      <c r="G2" s="270"/>
      <c r="H2" s="148"/>
    </row>
    <row r="3" spans="1:8" ht="30" customHeight="1">
      <c r="A3" s="149" t="s">
        <v>219</v>
      </c>
      <c r="B3" s="149" t="s">
        <v>220</v>
      </c>
      <c r="C3" s="149" t="s">
        <v>221</v>
      </c>
      <c r="D3" s="149" t="s">
        <v>222</v>
      </c>
      <c r="E3" s="149" t="s">
        <v>223</v>
      </c>
      <c r="F3" s="149" t="s">
        <v>223</v>
      </c>
      <c r="G3" s="149" t="s">
        <v>206</v>
      </c>
    </row>
    <row r="4" spans="1:8" ht="22.5" customHeight="1">
      <c r="A4" s="150" t="s">
        <v>224</v>
      </c>
      <c r="B4" s="151">
        <v>314</v>
      </c>
      <c r="C4" s="152">
        <v>1007.3</v>
      </c>
      <c r="D4" s="150">
        <v>1</v>
      </c>
      <c r="E4" s="153">
        <f>SUM(B4*C4*D4)</f>
        <v>316292.2</v>
      </c>
      <c r="F4" s="153">
        <f>ROUND(E4,-2)</f>
        <v>316300</v>
      </c>
      <c r="G4" s="153"/>
    </row>
    <row r="5" spans="1:8" ht="22.5" customHeight="1">
      <c r="A5" s="150" t="s">
        <v>225</v>
      </c>
      <c r="B5" s="151">
        <v>95</v>
      </c>
      <c r="C5" s="152">
        <v>1007.3</v>
      </c>
      <c r="D5" s="150">
        <v>1</v>
      </c>
      <c r="E5" s="153">
        <f t="shared" ref="E5:E13" si="0">SUM(B5*C5*D5)</f>
        <v>95693.5</v>
      </c>
      <c r="F5" s="153">
        <f t="shared" ref="F5:F13" si="1">ROUND(E5,-2)</f>
        <v>95700</v>
      </c>
      <c r="G5" s="153"/>
    </row>
    <row r="6" spans="1:8" ht="22.5" customHeight="1">
      <c r="A6" s="150" t="s">
        <v>226</v>
      </c>
      <c r="B6" s="151">
        <v>106</v>
      </c>
      <c r="C6" s="152">
        <v>1007.3</v>
      </c>
      <c r="D6" s="150">
        <v>1</v>
      </c>
      <c r="E6" s="153">
        <f t="shared" si="0"/>
        <v>106773.79999999999</v>
      </c>
      <c r="F6" s="153">
        <f t="shared" si="1"/>
        <v>106800</v>
      </c>
      <c r="G6" s="153"/>
    </row>
    <row r="7" spans="1:8" ht="22.5" customHeight="1">
      <c r="A7" s="150" t="s">
        <v>227</v>
      </c>
      <c r="B7" s="151">
        <v>332</v>
      </c>
      <c r="C7" s="152">
        <v>1007.3</v>
      </c>
      <c r="D7" s="150">
        <v>1</v>
      </c>
      <c r="E7" s="153">
        <f t="shared" si="0"/>
        <v>334423.59999999998</v>
      </c>
      <c r="F7" s="153">
        <f t="shared" si="1"/>
        <v>334400</v>
      </c>
      <c r="G7" s="153"/>
    </row>
    <row r="8" spans="1:8" ht="22.5" customHeight="1">
      <c r="A8" s="150" t="s">
        <v>228</v>
      </c>
      <c r="B8" s="151">
        <v>192</v>
      </c>
      <c r="C8" s="152">
        <v>1007.3</v>
      </c>
      <c r="D8" s="150">
        <v>1</v>
      </c>
      <c r="E8" s="153">
        <f t="shared" si="0"/>
        <v>193401.59999999998</v>
      </c>
      <c r="F8" s="153">
        <f t="shared" si="1"/>
        <v>193400</v>
      </c>
      <c r="G8" s="153"/>
    </row>
    <row r="9" spans="1:8" ht="22.5" customHeight="1">
      <c r="A9" s="150" t="s">
        <v>229</v>
      </c>
      <c r="B9" s="151">
        <v>185</v>
      </c>
      <c r="C9" s="152">
        <v>1007.3</v>
      </c>
      <c r="D9" s="150">
        <v>1</v>
      </c>
      <c r="E9" s="153">
        <f t="shared" si="0"/>
        <v>186350.5</v>
      </c>
      <c r="F9" s="153">
        <f t="shared" si="1"/>
        <v>186400</v>
      </c>
      <c r="G9" s="153"/>
    </row>
    <row r="10" spans="1:8" ht="22.5" customHeight="1">
      <c r="A10" s="150" t="s">
        <v>230</v>
      </c>
      <c r="B10" s="151">
        <v>88</v>
      </c>
      <c r="C10" s="152">
        <v>1007.3</v>
      </c>
      <c r="D10" s="150">
        <v>1</v>
      </c>
      <c r="E10" s="153">
        <f t="shared" si="0"/>
        <v>88642.4</v>
      </c>
      <c r="F10" s="153">
        <f t="shared" si="1"/>
        <v>88600</v>
      </c>
      <c r="G10" s="153"/>
    </row>
    <row r="11" spans="1:8" ht="22.5" customHeight="1">
      <c r="A11" s="150" t="s">
        <v>231</v>
      </c>
      <c r="B11" s="151">
        <v>41</v>
      </c>
      <c r="C11" s="152">
        <v>1007.3</v>
      </c>
      <c r="D11" s="150">
        <v>1</v>
      </c>
      <c r="E11" s="153">
        <f t="shared" si="0"/>
        <v>41299.299999999996</v>
      </c>
      <c r="F11" s="269">
        <f>ROUND(E11,-2)+100</f>
        <v>41400</v>
      </c>
      <c r="G11" s="153"/>
    </row>
    <row r="12" spans="1:8" ht="22.5" customHeight="1">
      <c r="A12" s="150" t="s">
        <v>232</v>
      </c>
      <c r="B12" s="151">
        <v>122</v>
      </c>
      <c r="C12" s="152">
        <v>1007.3</v>
      </c>
      <c r="D12" s="150">
        <v>1</v>
      </c>
      <c r="E12" s="153">
        <f t="shared" si="0"/>
        <v>122890.59999999999</v>
      </c>
      <c r="F12" s="153">
        <f t="shared" si="1"/>
        <v>122900</v>
      </c>
      <c r="G12" s="153"/>
    </row>
    <row r="13" spans="1:8" ht="22.5" customHeight="1">
      <c r="A13" s="150" t="s">
        <v>233</v>
      </c>
      <c r="B13" s="151">
        <v>106</v>
      </c>
      <c r="C13" s="152">
        <v>1007.3</v>
      </c>
      <c r="D13" s="150">
        <v>1</v>
      </c>
      <c r="E13" s="153">
        <f t="shared" si="0"/>
        <v>106773.79999999999</v>
      </c>
      <c r="F13" s="153">
        <f t="shared" si="1"/>
        <v>106800</v>
      </c>
      <c r="G13" s="153"/>
    </row>
    <row r="14" spans="1:8" s="158" customFormat="1" ht="27.75" customHeight="1">
      <c r="A14" s="154" t="s">
        <v>9</v>
      </c>
      <c r="B14" s="155">
        <f>SUM(B4:B13)</f>
        <v>1581</v>
      </c>
      <c r="C14" s="156"/>
      <c r="D14" s="156"/>
      <c r="E14" s="157">
        <f>SUM(E4:E13)</f>
        <v>1592541.3</v>
      </c>
      <c r="F14" s="157">
        <f>SUM(F4:F13)</f>
        <v>1592700</v>
      </c>
      <c r="G14" s="157"/>
    </row>
    <row r="16" spans="1:8" ht="22.5" customHeight="1">
      <c r="D16" s="159" t="s">
        <v>153</v>
      </c>
    </row>
    <row r="17" spans="3:4" ht="35.25" customHeight="1">
      <c r="C17" s="160" t="s">
        <v>149</v>
      </c>
    </row>
    <row r="18" spans="3:4" ht="22.5" customHeight="1">
      <c r="D18" s="159" t="s">
        <v>234</v>
      </c>
    </row>
    <row r="19" spans="3:4" ht="22.5" customHeight="1">
      <c r="D19" s="159" t="s">
        <v>235</v>
      </c>
    </row>
    <row r="20" spans="3:4" ht="22.5" customHeight="1">
      <c r="D20" s="159" t="s">
        <v>437</v>
      </c>
    </row>
  </sheetData>
  <mergeCells count="1">
    <mergeCell ref="A1:G1"/>
  </mergeCells>
  <printOptions horizontalCentered="1"/>
  <pageMargins left="0.23622047244094491" right="0.19685039370078741" top="0.70866141732283472" bottom="0.23622047244094491" header="0.31496062992125984" footer="3.937007874015748E-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66"/>
  </sheetPr>
  <dimension ref="A1:K24"/>
  <sheetViews>
    <sheetView zoomScale="90" zoomScaleNormal="90" workbookViewId="0">
      <selection sqref="A1:K24"/>
    </sheetView>
  </sheetViews>
  <sheetFormatPr defaultRowHeight="22.5" customHeight="1"/>
  <cols>
    <col min="1" max="1" width="14.28515625" style="159" customWidth="1"/>
    <col min="2" max="3" width="12.7109375" style="89" customWidth="1"/>
    <col min="4" max="5" width="15.7109375" style="89" customWidth="1"/>
    <col min="6" max="7" width="12.85546875" style="89" customWidth="1"/>
    <col min="8" max="9" width="15.7109375" style="89" customWidth="1"/>
    <col min="10" max="11" width="14.5703125" style="89" customWidth="1"/>
    <col min="12" max="256" width="9" style="89"/>
    <col min="257" max="257" width="14.28515625" style="89" customWidth="1"/>
    <col min="258" max="259" width="12.7109375" style="89" customWidth="1"/>
    <col min="260" max="261" width="15.7109375" style="89" customWidth="1"/>
    <col min="262" max="263" width="12.85546875" style="89" customWidth="1"/>
    <col min="264" max="265" width="15.7109375" style="89" customWidth="1"/>
    <col min="266" max="266" width="14.5703125" style="89" customWidth="1"/>
    <col min="267" max="512" width="9" style="89"/>
    <col min="513" max="513" width="14.28515625" style="89" customWidth="1"/>
    <col min="514" max="515" width="12.7109375" style="89" customWidth="1"/>
    <col min="516" max="517" width="15.7109375" style="89" customWidth="1"/>
    <col min="518" max="519" width="12.85546875" style="89" customWidth="1"/>
    <col min="520" max="521" width="15.7109375" style="89" customWidth="1"/>
    <col min="522" max="522" width="14.5703125" style="89" customWidth="1"/>
    <col min="523" max="768" width="9" style="89"/>
    <col min="769" max="769" width="14.28515625" style="89" customWidth="1"/>
    <col min="770" max="771" width="12.7109375" style="89" customWidth="1"/>
    <col min="772" max="773" width="15.7109375" style="89" customWidth="1"/>
    <col min="774" max="775" width="12.85546875" style="89" customWidth="1"/>
    <col min="776" max="777" width="15.7109375" style="89" customWidth="1"/>
    <col min="778" max="778" width="14.5703125" style="89" customWidth="1"/>
    <col min="779" max="1024" width="9" style="89"/>
    <col min="1025" max="1025" width="14.28515625" style="89" customWidth="1"/>
    <col min="1026" max="1027" width="12.7109375" style="89" customWidth="1"/>
    <col min="1028" max="1029" width="15.7109375" style="89" customWidth="1"/>
    <col min="1030" max="1031" width="12.85546875" style="89" customWidth="1"/>
    <col min="1032" max="1033" width="15.7109375" style="89" customWidth="1"/>
    <col min="1034" max="1034" width="14.5703125" style="89" customWidth="1"/>
    <col min="1035" max="1280" width="9" style="89"/>
    <col min="1281" max="1281" width="14.28515625" style="89" customWidth="1"/>
    <col min="1282" max="1283" width="12.7109375" style="89" customWidth="1"/>
    <col min="1284" max="1285" width="15.7109375" style="89" customWidth="1"/>
    <col min="1286" max="1287" width="12.85546875" style="89" customWidth="1"/>
    <col min="1288" max="1289" width="15.7109375" style="89" customWidth="1"/>
    <col min="1290" max="1290" width="14.5703125" style="89" customWidth="1"/>
    <col min="1291" max="1536" width="9" style="89"/>
    <col min="1537" max="1537" width="14.28515625" style="89" customWidth="1"/>
    <col min="1538" max="1539" width="12.7109375" style="89" customWidth="1"/>
    <col min="1540" max="1541" width="15.7109375" style="89" customWidth="1"/>
    <col min="1542" max="1543" width="12.85546875" style="89" customWidth="1"/>
    <col min="1544" max="1545" width="15.7109375" style="89" customWidth="1"/>
    <col min="1546" max="1546" width="14.5703125" style="89" customWidth="1"/>
    <col min="1547" max="1792" width="9" style="89"/>
    <col min="1793" max="1793" width="14.28515625" style="89" customWidth="1"/>
    <col min="1794" max="1795" width="12.7109375" style="89" customWidth="1"/>
    <col min="1796" max="1797" width="15.7109375" style="89" customWidth="1"/>
    <col min="1798" max="1799" width="12.85546875" style="89" customWidth="1"/>
    <col min="1800" max="1801" width="15.7109375" style="89" customWidth="1"/>
    <col min="1802" max="1802" width="14.5703125" style="89" customWidth="1"/>
    <col min="1803" max="2048" width="9" style="89"/>
    <col min="2049" max="2049" width="14.28515625" style="89" customWidth="1"/>
    <col min="2050" max="2051" width="12.7109375" style="89" customWidth="1"/>
    <col min="2052" max="2053" width="15.7109375" style="89" customWidth="1"/>
    <col min="2054" max="2055" width="12.85546875" style="89" customWidth="1"/>
    <col min="2056" max="2057" width="15.7109375" style="89" customWidth="1"/>
    <col min="2058" max="2058" width="14.5703125" style="89" customWidth="1"/>
    <col min="2059" max="2304" width="9" style="89"/>
    <col min="2305" max="2305" width="14.28515625" style="89" customWidth="1"/>
    <col min="2306" max="2307" width="12.7109375" style="89" customWidth="1"/>
    <col min="2308" max="2309" width="15.7109375" style="89" customWidth="1"/>
    <col min="2310" max="2311" width="12.85546875" style="89" customWidth="1"/>
    <col min="2312" max="2313" width="15.7109375" style="89" customWidth="1"/>
    <col min="2314" max="2314" width="14.5703125" style="89" customWidth="1"/>
    <col min="2315" max="2560" width="9" style="89"/>
    <col min="2561" max="2561" width="14.28515625" style="89" customWidth="1"/>
    <col min="2562" max="2563" width="12.7109375" style="89" customWidth="1"/>
    <col min="2564" max="2565" width="15.7109375" style="89" customWidth="1"/>
    <col min="2566" max="2567" width="12.85546875" style="89" customWidth="1"/>
    <col min="2568" max="2569" width="15.7109375" style="89" customWidth="1"/>
    <col min="2570" max="2570" width="14.5703125" style="89" customWidth="1"/>
    <col min="2571" max="2816" width="9" style="89"/>
    <col min="2817" max="2817" width="14.28515625" style="89" customWidth="1"/>
    <col min="2818" max="2819" width="12.7109375" style="89" customWidth="1"/>
    <col min="2820" max="2821" width="15.7109375" style="89" customWidth="1"/>
    <col min="2822" max="2823" width="12.85546875" style="89" customWidth="1"/>
    <col min="2824" max="2825" width="15.7109375" style="89" customWidth="1"/>
    <col min="2826" max="2826" width="14.5703125" style="89" customWidth="1"/>
    <col min="2827" max="3072" width="9" style="89"/>
    <col min="3073" max="3073" width="14.28515625" style="89" customWidth="1"/>
    <col min="3074" max="3075" width="12.7109375" style="89" customWidth="1"/>
    <col min="3076" max="3077" width="15.7109375" style="89" customWidth="1"/>
    <col min="3078" max="3079" width="12.85546875" style="89" customWidth="1"/>
    <col min="3080" max="3081" width="15.7109375" style="89" customWidth="1"/>
    <col min="3082" max="3082" width="14.5703125" style="89" customWidth="1"/>
    <col min="3083" max="3328" width="9" style="89"/>
    <col min="3329" max="3329" width="14.28515625" style="89" customWidth="1"/>
    <col min="3330" max="3331" width="12.7109375" style="89" customWidth="1"/>
    <col min="3332" max="3333" width="15.7109375" style="89" customWidth="1"/>
    <col min="3334" max="3335" width="12.85546875" style="89" customWidth="1"/>
    <col min="3336" max="3337" width="15.7109375" style="89" customWidth="1"/>
    <col min="3338" max="3338" width="14.5703125" style="89" customWidth="1"/>
    <col min="3339" max="3584" width="9" style="89"/>
    <col min="3585" max="3585" width="14.28515625" style="89" customWidth="1"/>
    <col min="3586" max="3587" width="12.7109375" style="89" customWidth="1"/>
    <col min="3588" max="3589" width="15.7109375" style="89" customWidth="1"/>
    <col min="3590" max="3591" width="12.85546875" style="89" customWidth="1"/>
    <col min="3592" max="3593" width="15.7109375" style="89" customWidth="1"/>
    <col min="3594" max="3594" width="14.5703125" style="89" customWidth="1"/>
    <col min="3595" max="3840" width="9" style="89"/>
    <col min="3841" max="3841" width="14.28515625" style="89" customWidth="1"/>
    <col min="3842" max="3843" width="12.7109375" style="89" customWidth="1"/>
    <col min="3844" max="3845" width="15.7109375" style="89" customWidth="1"/>
    <col min="3846" max="3847" width="12.85546875" style="89" customWidth="1"/>
    <col min="3848" max="3849" width="15.7109375" style="89" customWidth="1"/>
    <col min="3850" max="3850" width="14.5703125" style="89" customWidth="1"/>
    <col min="3851" max="4096" width="9" style="89"/>
    <col min="4097" max="4097" width="14.28515625" style="89" customWidth="1"/>
    <col min="4098" max="4099" width="12.7109375" style="89" customWidth="1"/>
    <col min="4100" max="4101" width="15.7109375" style="89" customWidth="1"/>
    <col min="4102" max="4103" width="12.85546875" style="89" customWidth="1"/>
    <col min="4104" max="4105" width="15.7109375" style="89" customWidth="1"/>
    <col min="4106" max="4106" width="14.5703125" style="89" customWidth="1"/>
    <col min="4107" max="4352" width="9" style="89"/>
    <col min="4353" max="4353" width="14.28515625" style="89" customWidth="1"/>
    <col min="4354" max="4355" width="12.7109375" style="89" customWidth="1"/>
    <col min="4356" max="4357" width="15.7109375" style="89" customWidth="1"/>
    <col min="4358" max="4359" width="12.85546875" style="89" customWidth="1"/>
    <col min="4360" max="4361" width="15.7109375" style="89" customWidth="1"/>
    <col min="4362" max="4362" width="14.5703125" style="89" customWidth="1"/>
    <col min="4363" max="4608" width="9" style="89"/>
    <col min="4609" max="4609" width="14.28515625" style="89" customWidth="1"/>
    <col min="4610" max="4611" width="12.7109375" style="89" customWidth="1"/>
    <col min="4612" max="4613" width="15.7109375" style="89" customWidth="1"/>
    <col min="4614" max="4615" width="12.85546875" style="89" customWidth="1"/>
    <col min="4616" max="4617" width="15.7109375" style="89" customWidth="1"/>
    <col min="4618" max="4618" width="14.5703125" style="89" customWidth="1"/>
    <col min="4619" max="4864" width="9" style="89"/>
    <col min="4865" max="4865" width="14.28515625" style="89" customWidth="1"/>
    <col min="4866" max="4867" width="12.7109375" style="89" customWidth="1"/>
    <col min="4868" max="4869" width="15.7109375" style="89" customWidth="1"/>
    <col min="4870" max="4871" width="12.85546875" style="89" customWidth="1"/>
    <col min="4872" max="4873" width="15.7109375" style="89" customWidth="1"/>
    <col min="4874" max="4874" width="14.5703125" style="89" customWidth="1"/>
    <col min="4875" max="5120" width="9" style="89"/>
    <col min="5121" max="5121" width="14.28515625" style="89" customWidth="1"/>
    <col min="5122" max="5123" width="12.7109375" style="89" customWidth="1"/>
    <col min="5124" max="5125" width="15.7109375" style="89" customWidth="1"/>
    <col min="5126" max="5127" width="12.85546875" style="89" customWidth="1"/>
    <col min="5128" max="5129" width="15.7109375" style="89" customWidth="1"/>
    <col min="5130" max="5130" width="14.5703125" style="89" customWidth="1"/>
    <col min="5131" max="5376" width="9" style="89"/>
    <col min="5377" max="5377" width="14.28515625" style="89" customWidth="1"/>
    <col min="5378" max="5379" width="12.7109375" style="89" customWidth="1"/>
    <col min="5380" max="5381" width="15.7109375" style="89" customWidth="1"/>
    <col min="5382" max="5383" width="12.85546875" style="89" customWidth="1"/>
    <col min="5384" max="5385" width="15.7109375" style="89" customWidth="1"/>
    <col min="5386" max="5386" width="14.5703125" style="89" customWidth="1"/>
    <col min="5387" max="5632" width="9" style="89"/>
    <col min="5633" max="5633" width="14.28515625" style="89" customWidth="1"/>
    <col min="5634" max="5635" width="12.7109375" style="89" customWidth="1"/>
    <col min="5636" max="5637" width="15.7109375" style="89" customWidth="1"/>
    <col min="5638" max="5639" width="12.85546875" style="89" customWidth="1"/>
    <col min="5640" max="5641" width="15.7109375" style="89" customWidth="1"/>
    <col min="5642" max="5642" width="14.5703125" style="89" customWidth="1"/>
    <col min="5643" max="5888" width="9" style="89"/>
    <col min="5889" max="5889" width="14.28515625" style="89" customWidth="1"/>
    <col min="5890" max="5891" width="12.7109375" style="89" customWidth="1"/>
    <col min="5892" max="5893" width="15.7109375" style="89" customWidth="1"/>
    <col min="5894" max="5895" width="12.85546875" style="89" customWidth="1"/>
    <col min="5896" max="5897" width="15.7109375" style="89" customWidth="1"/>
    <col min="5898" max="5898" width="14.5703125" style="89" customWidth="1"/>
    <col min="5899" max="6144" width="9" style="89"/>
    <col min="6145" max="6145" width="14.28515625" style="89" customWidth="1"/>
    <col min="6146" max="6147" width="12.7109375" style="89" customWidth="1"/>
    <col min="6148" max="6149" width="15.7109375" style="89" customWidth="1"/>
    <col min="6150" max="6151" width="12.85546875" style="89" customWidth="1"/>
    <col min="6152" max="6153" width="15.7109375" style="89" customWidth="1"/>
    <col min="6154" max="6154" width="14.5703125" style="89" customWidth="1"/>
    <col min="6155" max="6400" width="9" style="89"/>
    <col min="6401" max="6401" width="14.28515625" style="89" customWidth="1"/>
    <col min="6402" max="6403" width="12.7109375" style="89" customWidth="1"/>
    <col min="6404" max="6405" width="15.7109375" style="89" customWidth="1"/>
    <col min="6406" max="6407" width="12.85546875" style="89" customWidth="1"/>
    <col min="6408" max="6409" width="15.7109375" style="89" customWidth="1"/>
    <col min="6410" max="6410" width="14.5703125" style="89" customWidth="1"/>
    <col min="6411" max="6656" width="9" style="89"/>
    <col min="6657" max="6657" width="14.28515625" style="89" customWidth="1"/>
    <col min="6658" max="6659" width="12.7109375" style="89" customWidth="1"/>
    <col min="6660" max="6661" width="15.7109375" style="89" customWidth="1"/>
    <col min="6662" max="6663" width="12.85546875" style="89" customWidth="1"/>
    <col min="6664" max="6665" width="15.7109375" style="89" customWidth="1"/>
    <col min="6666" max="6666" width="14.5703125" style="89" customWidth="1"/>
    <col min="6667" max="6912" width="9" style="89"/>
    <col min="6913" max="6913" width="14.28515625" style="89" customWidth="1"/>
    <col min="6914" max="6915" width="12.7109375" style="89" customWidth="1"/>
    <col min="6916" max="6917" width="15.7109375" style="89" customWidth="1"/>
    <col min="6918" max="6919" width="12.85546875" style="89" customWidth="1"/>
    <col min="6920" max="6921" width="15.7109375" style="89" customWidth="1"/>
    <col min="6922" max="6922" width="14.5703125" style="89" customWidth="1"/>
    <col min="6923" max="7168" width="9" style="89"/>
    <col min="7169" max="7169" width="14.28515625" style="89" customWidth="1"/>
    <col min="7170" max="7171" width="12.7109375" style="89" customWidth="1"/>
    <col min="7172" max="7173" width="15.7109375" style="89" customWidth="1"/>
    <col min="7174" max="7175" width="12.85546875" style="89" customWidth="1"/>
    <col min="7176" max="7177" width="15.7109375" style="89" customWidth="1"/>
    <col min="7178" max="7178" width="14.5703125" style="89" customWidth="1"/>
    <col min="7179" max="7424" width="9" style="89"/>
    <col min="7425" max="7425" width="14.28515625" style="89" customWidth="1"/>
    <col min="7426" max="7427" width="12.7109375" style="89" customWidth="1"/>
    <col min="7428" max="7429" width="15.7109375" style="89" customWidth="1"/>
    <col min="7430" max="7431" width="12.85546875" style="89" customWidth="1"/>
    <col min="7432" max="7433" width="15.7109375" style="89" customWidth="1"/>
    <col min="7434" max="7434" width="14.5703125" style="89" customWidth="1"/>
    <col min="7435" max="7680" width="9" style="89"/>
    <col min="7681" max="7681" width="14.28515625" style="89" customWidth="1"/>
    <col min="7682" max="7683" width="12.7109375" style="89" customWidth="1"/>
    <col min="7684" max="7685" width="15.7109375" style="89" customWidth="1"/>
    <col min="7686" max="7687" width="12.85546875" style="89" customWidth="1"/>
    <col min="7688" max="7689" width="15.7109375" style="89" customWidth="1"/>
    <col min="7690" max="7690" width="14.5703125" style="89" customWidth="1"/>
    <col min="7691" max="7936" width="9" style="89"/>
    <col min="7937" max="7937" width="14.28515625" style="89" customWidth="1"/>
    <col min="7938" max="7939" width="12.7109375" style="89" customWidth="1"/>
    <col min="7940" max="7941" width="15.7109375" style="89" customWidth="1"/>
    <col min="7942" max="7943" width="12.85546875" style="89" customWidth="1"/>
    <col min="7944" max="7945" width="15.7109375" style="89" customWidth="1"/>
    <col min="7946" max="7946" width="14.5703125" style="89" customWidth="1"/>
    <col min="7947" max="8192" width="9" style="89"/>
    <col min="8193" max="8193" width="14.28515625" style="89" customWidth="1"/>
    <col min="8194" max="8195" width="12.7109375" style="89" customWidth="1"/>
    <col min="8196" max="8197" width="15.7109375" style="89" customWidth="1"/>
    <col min="8198" max="8199" width="12.85546875" style="89" customWidth="1"/>
    <col min="8200" max="8201" width="15.7109375" style="89" customWidth="1"/>
    <col min="8202" max="8202" width="14.5703125" style="89" customWidth="1"/>
    <col min="8203" max="8448" width="9" style="89"/>
    <col min="8449" max="8449" width="14.28515625" style="89" customWidth="1"/>
    <col min="8450" max="8451" width="12.7109375" style="89" customWidth="1"/>
    <col min="8452" max="8453" width="15.7109375" style="89" customWidth="1"/>
    <col min="8454" max="8455" width="12.85546875" style="89" customWidth="1"/>
    <col min="8456" max="8457" width="15.7109375" style="89" customWidth="1"/>
    <col min="8458" max="8458" width="14.5703125" style="89" customWidth="1"/>
    <col min="8459" max="8704" width="9" style="89"/>
    <col min="8705" max="8705" width="14.28515625" style="89" customWidth="1"/>
    <col min="8706" max="8707" width="12.7109375" style="89" customWidth="1"/>
    <col min="8708" max="8709" width="15.7109375" style="89" customWidth="1"/>
    <col min="8710" max="8711" width="12.85546875" style="89" customWidth="1"/>
    <col min="8712" max="8713" width="15.7109375" style="89" customWidth="1"/>
    <col min="8714" max="8714" width="14.5703125" style="89" customWidth="1"/>
    <col min="8715" max="8960" width="9" style="89"/>
    <col min="8961" max="8961" width="14.28515625" style="89" customWidth="1"/>
    <col min="8962" max="8963" width="12.7109375" style="89" customWidth="1"/>
    <col min="8964" max="8965" width="15.7109375" style="89" customWidth="1"/>
    <col min="8966" max="8967" width="12.85546875" style="89" customWidth="1"/>
    <col min="8968" max="8969" width="15.7109375" style="89" customWidth="1"/>
    <col min="8970" max="8970" width="14.5703125" style="89" customWidth="1"/>
    <col min="8971" max="9216" width="9" style="89"/>
    <col min="9217" max="9217" width="14.28515625" style="89" customWidth="1"/>
    <col min="9218" max="9219" width="12.7109375" style="89" customWidth="1"/>
    <col min="9220" max="9221" width="15.7109375" style="89" customWidth="1"/>
    <col min="9222" max="9223" width="12.85546875" style="89" customWidth="1"/>
    <col min="9224" max="9225" width="15.7109375" style="89" customWidth="1"/>
    <col min="9226" max="9226" width="14.5703125" style="89" customWidth="1"/>
    <col min="9227" max="9472" width="9" style="89"/>
    <col min="9473" max="9473" width="14.28515625" style="89" customWidth="1"/>
    <col min="9474" max="9475" width="12.7109375" style="89" customWidth="1"/>
    <col min="9476" max="9477" width="15.7109375" style="89" customWidth="1"/>
    <col min="9478" max="9479" width="12.85546875" style="89" customWidth="1"/>
    <col min="9480" max="9481" width="15.7109375" style="89" customWidth="1"/>
    <col min="9482" max="9482" width="14.5703125" style="89" customWidth="1"/>
    <col min="9483" max="9728" width="9" style="89"/>
    <col min="9729" max="9729" width="14.28515625" style="89" customWidth="1"/>
    <col min="9730" max="9731" width="12.7109375" style="89" customWidth="1"/>
    <col min="9732" max="9733" width="15.7109375" style="89" customWidth="1"/>
    <col min="9734" max="9735" width="12.85546875" style="89" customWidth="1"/>
    <col min="9736" max="9737" width="15.7109375" style="89" customWidth="1"/>
    <col min="9738" max="9738" width="14.5703125" style="89" customWidth="1"/>
    <col min="9739" max="9984" width="9" style="89"/>
    <col min="9985" max="9985" width="14.28515625" style="89" customWidth="1"/>
    <col min="9986" max="9987" width="12.7109375" style="89" customWidth="1"/>
    <col min="9988" max="9989" width="15.7109375" style="89" customWidth="1"/>
    <col min="9990" max="9991" width="12.85546875" style="89" customWidth="1"/>
    <col min="9992" max="9993" width="15.7109375" style="89" customWidth="1"/>
    <col min="9994" max="9994" width="14.5703125" style="89" customWidth="1"/>
    <col min="9995" max="10240" width="9" style="89"/>
    <col min="10241" max="10241" width="14.28515625" style="89" customWidth="1"/>
    <col min="10242" max="10243" width="12.7109375" style="89" customWidth="1"/>
    <col min="10244" max="10245" width="15.7109375" style="89" customWidth="1"/>
    <col min="10246" max="10247" width="12.85546875" style="89" customWidth="1"/>
    <col min="10248" max="10249" width="15.7109375" style="89" customWidth="1"/>
    <col min="10250" max="10250" width="14.5703125" style="89" customWidth="1"/>
    <col min="10251" max="10496" width="9" style="89"/>
    <col min="10497" max="10497" width="14.28515625" style="89" customWidth="1"/>
    <col min="10498" max="10499" width="12.7109375" style="89" customWidth="1"/>
    <col min="10500" max="10501" width="15.7109375" style="89" customWidth="1"/>
    <col min="10502" max="10503" width="12.85546875" style="89" customWidth="1"/>
    <col min="10504" max="10505" width="15.7109375" style="89" customWidth="1"/>
    <col min="10506" max="10506" width="14.5703125" style="89" customWidth="1"/>
    <col min="10507" max="10752" width="9" style="89"/>
    <col min="10753" max="10753" width="14.28515625" style="89" customWidth="1"/>
    <col min="10754" max="10755" width="12.7109375" style="89" customWidth="1"/>
    <col min="10756" max="10757" width="15.7109375" style="89" customWidth="1"/>
    <col min="10758" max="10759" width="12.85546875" style="89" customWidth="1"/>
    <col min="10760" max="10761" width="15.7109375" style="89" customWidth="1"/>
    <col min="10762" max="10762" width="14.5703125" style="89" customWidth="1"/>
    <col min="10763" max="11008" width="9" style="89"/>
    <col min="11009" max="11009" width="14.28515625" style="89" customWidth="1"/>
    <col min="11010" max="11011" width="12.7109375" style="89" customWidth="1"/>
    <col min="11012" max="11013" width="15.7109375" style="89" customWidth="1"/>
    <col min="11014" max="11015" width="12.85546875" style="89" customWidth="1"/>
    <col min="11016" max="11017" width="15.7109375" style="89" customWidth="1"/>
    <col min="11018" max="11018" width="14.5703125" style="89" customWidth="1"/>
    <col min="11019" max="11264" width="9" style="89"/>
    <col min="11265" max="11265" width="14.28515625" style="89" customWidth="1"/>
    <col min="11266" max="11267" width="12.7109375" style="89" customWidth="1"/>
    <col min="11268" max="11269" width="15.7109375" style="89" customWidth="1"/>
    <col min="11270" max="11271" width="12.85546875" style="89" customWidth="1"/>
    <col min="11272" max="11273" width="15.7109375" style="89" customWidth="1"/>
    <col min="11274" max="11274" width="14.5703125" style="89" customWidth="1"/>
    <col min="11275" max="11520" width="9" style="89"/>
    <col min="11521" max="11521" width="14.28515625" style="89" customWidth="1"/>
    <col min="11522" max="11523" width="12.7109375" style="89" customWidth="1"/>
    <col min="11524" max="11525" width="15.7109375" style="89" customWidth="1"/>
    <col min="11526" max="11527" width="12.85546875" style="89" customWidth="1"/>
    <col min="11528" max="11529" width="15.7109375" style="89" customWidth="1"/>
    <col min="11530" max="11530" width="14.5703125" style="89" customWidth="1"/>
    <col min="11531" max="11776" width="9" style="89"/>
    <col min="11777" max="11777" width="14.28515625" style="89" customWidth="1"/>
    <col min="11778" max="11779" width="12.7109375" style="89" customWidth="1"/>
    <col min="11780" max="11781" width="15.7109375" style="89" customWidth="1"/>
    <col min="11782" max="11783" width="12.85546875" style="89" customWidth="1"/>
    <col min="11784" max="11785" width="15.7109375" style="89" customWidth="1"/>
    <col min="11786" max="11786" width="14.5703125" style="89" customWidth="1"/>
    <col min="11787" max="12032" width="9" style="89"/>
    <col min="12033" max="12033" width="14.28515625" style="89" customWidth="1"/>
    <col min="12034" max="12035" width="12.7109375" style="89" customWidth="1"/>
    <col min="12036" max="12037" width="15.7109375" style="89" customWidth="1"/>
    <col min="12038" max="12039" width="12.85546875" style="89" customWidth="1"/>
    <col min="12040" max="12041" width="15.7109375" style="89" customWidth="1"/>
    <col min="12042" max="12042" width="14.5703125" style="89" customWidth="1"/>
    <col min="12043" max="12288" width="9" style="89"/>
    <col min="12289" max="12289" width="14.28515625" style="89" customWidth="1"/>
    <col min="12290" max="12291" width="12.7109375" style="89" customWidth="1"/>
    <col min="12292" max="12293" width="15.7109375" style="89" customWidth="1"/>
    <col min="12294" max="12295" width="12.85546875" style="89" customWidth="1"/>
    <col min="12296" max="12297" width="15.7109375" style="89" customWidth="1"/>
    <col min="12298" max="12298" width="14.5703125" style="89" customWidth="1"/>
    <col min="12299" max="12544" width="9" style="89"/>
    <col min="12545" max="12545" width="14.28515625" style="89" customWidth="1"/>
    <col min="12546" max="12547" width="12.7109375" style="89" customWidth="1"/>
    <col min="12548" max="12549" width="15.7109375" style="89" customWidth="1"/>
    <col min="12550" max="12551" width="12.85546875" style="89" customWidth="1"/>
    <col min="12552" max="12553" width="15.7109375" style="89" customWidth="1"/>
    <col min="12554" max="12554" width="14.5703125" style="89" customWidth="1"/>
    <col min="12555" max="12800" width="9" style="89"/>
    <col min="12801" max="12801" width="14.28515625" style="89" customWidth="1"/>
    <col min="12802" max="12803" width="12.7109375" style="89" customWidth="1"/>
    <col min="12804" max="12805" width="15.7109375" style="89" customWidth="1"/>
    <col min="12806" max="12807" width="12.85546875" style="89" customWidth="1"/>
    <col min="12808" max="12809" width="15.7109375" style="89" customWidth="1"/>
    <col min="12810" max="12810" width="14.5703125" style="89" customWidth="1"/>
    <col min="12811" max="13056" width="9" style="89"/>
    <col min="13057" max="13057" width="14.28515625" style="89" customWidth="1"/>
    <col min="13058" max="13059" width="12.7109375" style="89" customWidth="1"/>
    <col min="13060" max="13061" width="15.7109375" style="89" customWidth="1"/>
    <col min="13062" max="13063" width="12.85546875" style="89" customWidth="1"/>
    <col min="13064" max="13065" width="15.7109375" style="89" customWidth="1"/>
    <col min="13066" max="13066" width="14.5703125" style="89" customWidth="1"/>
    <col min="13067" max="13312" width="9" style="89"/>
    <col min="13313" max="13313" width="14.28515625" style="89" customWidth="1"/>
    <col min="13314" max="13315" width="12.7109375" style="89" customWidth="1"/>
    <col min="13316" max="13317" width="15.7109375" style="89" customWidth="1"/>
    <col min="13318" max="13319" width="12.85546875" style="89" customWidth="1"/>
    <col min="13320" max="13321" width="15.7109375" style="89" customWidth="1"/>
    <col min="13322" max="13322" width="14.5703125" style="89" customWidth="1"/>
    <col min="13323" max="13568" width="9" style="89"/>
    <col min="13569" max="13569" width="14.28515625" style="89" customWidth="1"/>
    <col min="13570" max="13571" width="12.7109375" style="89" customWidth="1"/>
    <col min="13572" max="13573" width="15.7109375" style="89" customWidth="1"/>
    <col min="13574" max="13575" width="12.85546875" style="89" customWidth="1"/>
    <col min="13576" max="13577" width="15.7109375" style="89" customWidth="1"/>
    <col min="13578" max="13578" width="14.5703125" style="89" customWidth="1"/>
    <col min="13579" max="13824" width="9" style="89"/>
    <col min="13825" max="13825" width="14.28515625" style="89" customWidth="1"/>
    <col min="13826" max="13827" width="12.7109375" style="89" customWidth="1"/>
    <col min="13828" max="13829" width="15.7109375" style="89" customWidth="1"/>
    <col min="13830" max="13831" width="12.85546875" style="89" customWidth="1"/>
    <col min="13832" max="13833" width="15.7109375" style="89" customWidth="1"/>
    <col min="13834" max="13834" width="14.5703125" style="89" customWidth="1"/>
    <col min="13835" max="14080" width="9" style="89"/>
    <col min="14081" max="14081" width="14.28515625" style="89" customWidth="1"/>
    <col min="14082" max="14083" width="12.7109375" style="89" customWidth="1"/>
    <col min="14084" max="14085" width="15.7109375" style="89" customWidth="1"/>
    <col min="14086" max="14087" width="12.85546875" style="89" customWidth="1"/>
    <col min="14088" max="14089" width="15.7109375" style="89" customWidth="1"/>
    <col min="14090" max="14090" width="14.5703125" style="89" customWidth="1"/>
    <col min="14091" max="14336" width="9" style="89"/>
    <col min="14337" max="14337" width="14.28515625" style="89" customWidth="1"/>
    <col min="14338" max="14339" width="12.7109375" style="89" customWidth="1"/>
    <col min="14340" max="14341" width="15.7109375" style="89" customWidth="1"/>
    <col min="14342" max="14343" width="12.85546875" style="89" customWidth="1"/>
    <col min="14344" max="14345" width="15.7109375" style="89" customWidth="1"/>
    <col min="14346" max="14346" width="14.5703125" style="89" customWidth="1"/>
    <col min="14347" max="14592" width="9" style="89"/>
    <col min="14593" max="14593" width="14.28515625" style="89" customWidth="1"/>
    <col min="14594" max="14595" width="12.7109375" style="89" customWidth="1"/>
    <col min="14596" max="14597" width="15.7109375" style="89" customWidth="1"/>
    <col min="14598" max="14599" width="12.85546875" style="89" customWidth="1"/>
    <col min="14600" max="14601" width="15.7109375" style="89" customWidth="1"/>
    <col min="14602" max="14602" width="14.5703125" style="89" customWidth="1"/>
    <col min="14603" max="14848" width="9" style="89"/>
    <col min="14849" max="14849" width="14.28515625" style="89" customWidth="1"/>
    <col min="14850" max="14851" width="12.7109375" style="89" customWidth="1"/>
    <col min="14852" max="14853" width="15.7109375" style="89" customWidth="1"/>
    <col min="14854" max="14855" width="12.85546875" style="89" customWidth="1"/>
    <col min="14856" max="14857" width="15.7109375" style="89" customWidth="1"/>
    <col min="14858" max="14858" width="14.5703125" style="89" customWidth="1"/>
    <col min="14859" max="15104" width="9" style="89"/>
    <col min="15105" max="15105" width="14.28515625" style="89" customWidth="1"/>
    <col min="15106" max="15107" width="12.7109375" style="89" customWidth="1"/>
    <col min="15108" max="15109" width="15.7109375" style="89" customWidth="1"/>
    <col min="15110" max="15111" width="12.85546875" style="89" customWidth="1"/>
    <col min="15112" max="15113" width="15.7109375" style="89" customWidth="1"/>
    <col min="15114" max="15114" width="14.5703125" style="89" customWidth="1"/>
    <col min="15115" max="15360" width="9" style="89"/>
    <col min="15361" max="15361" width="14.28515625" style="89" customWidth="1"/>
    <col min="15362" max="15363" width="12.7109375" style="89" customWidth="1"/>
    <col min="15364" max="15365" width="15.7109375" style="89" customWidth="1"/>
    <col min="15366" max="15367" width="12.85546875" style="89" customWidth="1"/>
    <col min="15368" max="15369" width="15.7109375" style="89" customWidth="1"/>
    <col min="15370" max="15370" width="14.5703125" style="89" customWidth="1"/>
    <col min="15371" max="15616" width="9" style="89"/>
    <col min="15617" max="15617" width="14.28515625" style="89" customWidth="1"/>
    <col min="15618" max="15619" width="12.7109375" style="89" customWidth="1"/>
    <col min="15620" max="15621" width="15.7109375" style="89" customWidth="1"/>
    <col min="15622" max="15623" width="12.85546875" style="89" customWidth="1"/>
    <col min="15624" max="15625" width="15.7109375" style="89" customWidth="1"/>
    <col min="15626" max="15626" width="14.5703125" style="89" customWidth="1"/>
    <col min="15627" max="15872" width="9" style="89"/>
    <col min="15873" max="15873" width="14.28515625" style="89" customWidth="1"/>
    <col min="15874" max="15875" width="12.7109375" style="89" customWidth="1"/>
    <col min="15876" max="15877" width="15.7109375" style="89" customWidth="1"/>
    <col min="15878" max="15879" width="12.85546875" style="89" customWidth="1"/>
    <col min="15880" max="15881" width="15.7109375" style="89" customWidth="1"/>
    <col min="15882" max="15882" width="14.5703125" style="89" customWidth="1"/>
    <col min="15883" max="16128" width="9" style="89"/>
    <col min="16129" max="16129" width="14.28515625" style="89" customWidth="1"/>
    <col min="16130" max="16131" width="12.7109375" style="89" customWidth="1"/>
    <col min="16132" max="16133" width="15.7109375" style="89" customWidth="1"/>
    <col min="16134" max="16135" width="12.85546875" style="89" customWidth="1"/>
    <col min="16136" max="16137" width="15.7109375" style="89" customWidth="1"/>
    <col min="16138" max="16138" width="14.5703125" style="89" customWidth="1"/>
    <col min="16139" max="16384" width="9" style="89"/>
  </cols>
  <sheetData>
    <row r="1" spans="1:11" ht="40.5" customHeight="1">
      <c r="A1" s="321" t="s">
        <v>236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ht="21">
      <c r="A2" s="272" t="s">
        <v>421</v>
      </c>
      <c r="B2" s="270"/>
      <c r="C2" s="270"/>
      <c r="D2" s="270"/>
      <c r="E2" s="270"/>
      <c r="F2" s="270"/>
      <c r="G2" s="270"/>
      <c r="H2" s="270"/>
      <c r="I2" s="270"/>
      <c r="J2" s="272"/>
      <c r="K2" s="273">
        <v>4268500</v>
      </c>
    </row>
    <row r="3" spans="1:11" ht="30" customHeight="1">
      <c r="A3" s="328" t="s">
        <v>219</v>
      </c>
      <c r="B3" s="331" t="s">
        <v>220</v>
      </c>
      <c r="C3" s="332"/>
      <c r="D3" s="332"/>
      <c r="E3" s="332"/>
      <c r="F3" s="332"/>
      <c r="G3" s="332"/>
      <c r="H3" s="332"/>
      <c r="I3" s="333"/>
      <c r="J3" s="324" t="s">
        <v>9</v>
      </c>
      <c r="K3" s="324"/>
    </row>
    <row r="4" spans="1:11" ht="30" customHeight="1">
      <c r="A4" s="329"/>
      <c r="B4" s="334" t="s">
        <v>237</v>
      </c>
      <c r="C4" s="335"/>
      <c r="D4" s="335"/>
      <c r="E4" s="336"/>
      <c r="F4" s="337" t="s">
        <v>238</v>
      </c>
      <c r="G4" s="337"/>
      <c r="H4" s="337"/>
      <c r="I4" s="338"/>
      <c r="J4" s="325"/>
      <c r="K4" s="325"/>
    </row>
    <row r="5" spans="1:11" ht="30" customHeight="1">
      <c r="A5" s="329"/>
      <c r="B5" s="161" t="s">
        <v>239</v>
      </c>
      <c r="C5" s="161" t="s">
        <v>240</v>
      </c>
      <c r="D5" s="161" t="s">
        <v>241</v>
      </c>
      <c r="E5" s="161" t="s">
        <v>242</v>
      </c>
      <c r="F5" s="162" t="s">
        <v>239</v>
      </c>
      <c r="G5" s="162" t="s">
        <v>240</v>
      </c>
      <c r="H5" s="162" t="s">
        <v>241</v>
      </c>
      <c r="I5" s="162" t="s">
        <v>242</v>
      </c>
      <c r="J5" s="326" t="s">
        <v>243</v>
      </c>
      <c r="K5" s="326" t="str">
        <f>+ค่าสอบเทียบ!F3</f>
        <v>จำนวนเงิน (บาท)</v>
      </c>
    </row>
    <row r="6" spans="1:11" ht="30" customHeight="1">
      <c r="A6" s="330"/>
      <c r="B6" s="161" t="s">
        <v>244</v>
      </c>
      <c r="C6" s="161" t="s">
        <v>244</v>
      </c>
      <c r="D6" s="161" t="s">
        <v>243</v>
      </c>
      <c r="E6" s="161" t="s">
        <v>243</v>
      </c>
      <c r="F6" s="162" t="s">
        <v>244</v>
      </c>
      <c r="G6" s="162" t="s">
        <v>244</v>
      </c>
      <c r="H6" s="162" t="s">
        <v>243</v>
      </c>
      <c r="I6" s="162" t="s">
        <v>243</v>
      </c>
      <c r="J6" s="327"/>
      <c r="K6" s="327"/>
    </row>
    <row r="7" spans="1:11" ht="22.5" customHeight="1">
      <c r="A7" s="150" t="s">
        <v>224</v>
      </c>
      <c r="B7" s="266">
        <v>177</v>
      </c>
      <c r="C7" s="151">
        <f>ROUND(B7*45%,0)</f>
        <v>80</v>
      </c>
      <c r="D7" s="152">
        <v>2130</v>
      </c>
      <c r="E7" s="163">
        <f>+C7*D7</f>
        <v>170400</v>
      </c>
      <c r="F7" s="267">
        <v>750</v>
      </c>
      <c r="G7" s="151">
        <f>ROUND(F7*45%,0)</f>
        <v>338</v>
      </c>
      <c r="H7" s="152">
        <v>2150</v>
      </c>
      <c r="I7" s="152">
        <f>+G7*H7</f>
        <v>726700</v>
      </c>
      <c r="J7" s="163">
        <f>E7+I7</f>
        <v>897100</v>
      </c>
      <c r="K7" s="163">
        <f t="shared" ref="K7:K13" si="0">ROUND(J7,-2)</f>
        <v>897100</v>
      </c>
    </row>
    <row r="8" spans="1:11" ht="22.5" customHeight="1">
      <c r="A8" s="150" t="s">
        <v>225</v>
      </c>
      <c r="B8" s="151">
        <v>45</v>
      </c>
      <c r="C8" s="151">
        <f t="shared" ref="C8:C16" si="1">ROUND(B8*45%,0)</f>
        <v>20</v>
      </c>
      <c r="D8" s="152">
        <v>2130</v>
      </c>
      <c r="E8" s="163">
        <f t="shared" ref="E8:E16" si="2">+C8*D8</f>
        <v>42600</v>
      </c>
      <c r="F8" s="164">
        <v>198</v>
      </c>
      <c r="G8" s="151">
        <f t="shared" ref="G8:G16" si="3">ROUND(F8*45%,0)</f>
        <v>89</v>
      </c>
      <c r="H8" s="152">
        <v>2150</v>
      </c>
      <c r="I8" s="152">
        <f t="shared" ref="I8:I16" si="4">+G8*H8</f>
        <v>191350</v>
      </c>
      <c r="J8" s="163">
        <f t="shared" ref="J8:J16" si="5">E8+I8</f>
        <v>233950</v>
      </c>
      <c r="K8" s="163">
        <f t="shared" si="0"/>
        <v>234000</v>
      </c>
    </row>
    <row r="9" spans="1:11" ht="22.5" customHeight="1">
      <c r="A9" s="150" t="s">
        <v>226</v>
      </c>
      <c r="B9" s="151">
        <v>38</v>
      </c>
      <c r="C9" s="151">
        <f t="shared" si="1"/>
        <v>17</v>
      </c>
      <c r="D9" s="152">
        <v>2130</v>
      </c>
      <c r="E9" s="163">
        <f t="shared" si="2"/>
        <v>36210</v>
      </c>
      <c r="F9" s="164">
        <v>236</v>
      </c>
      <c r="G9" s="151">
        <f t="shared" si="3"/>
        <v>106</v>
      </c>
      <c r="H9" s="152">
        <v>2150</v>
      </c>
      <c r="I9" s="152">
        <f t="shared" si="4"/>
        <v>227900</v>
      </c>
      <c r="J9" s="163">
        <f t="shared" si="5"/>
        <v>264110</v>
      </c>
      <c r="K9" s="163">
        <f t="shared" si="0"/>
        <v>264100</v>
      </c>
    </row>
    <row r="10" spans="1:11" ht="22.5" customHeight="1">
      <c r="A10" s="150" t="s">
        <v>227</v>
      </c>
      <c r="B10" s="151">
        <v>214</v>
      </c>
      <c r="C10" s="151">
        <f t="shared" si="1"/>
        <v>96</v>
      </c>
      <c r="D10" s="152">
        <v>2130</v>
      </c>
      <c r="E10" s="163">
        <f t="shared" si="2"/>
        <v>204480</v>
      </c>
      <c r="F10" s="164">
        <v>724</v>
      </c>
      <c r="G10" s="151">
        <f t="shared" si="3"/>
        <v>326</v>
      </c>
      <c r="H10" s="152">
        <v>2150</v>
      </c>
      <c r="I10" s="152">
        <f t="shared" si="4"/>
        <v>700900</v>
      </c>
      <c r="J10" s="163">
        <f t="shared" si="5"/>
        <v>905380</v>
      </c>
      <c r="K10" s="163">
        <f t="shared" si="0"/>
        <v>905400</v>
      </c>
    </row>
    <row r="11" spans="1:11" ht="22.5" customHeight="1">
      <c r="A11" s="150" t="s">
        <v>228</v>
      </c>
      <c r="B11" s="151">
        <v>219</v>
      </c>
      <c r="C11" s="151">
        <f t="shared" si="1"/>
        <v>99</v>
      </c>
      <c r="D11" s="152">
        <v>2130</v>
      </c>
      <c r="E11" s="163">
        <f t="shared" si="2"/>
        <v>210870</v>
      </c>
      <c r="F11" s="164">
        <v>416</v>
      </c>
      <c r="G11" s="151">
        <f t="shared" si="3"/>
        <v>187</v>
      </c>
      <c r="H11" s="152">
        <v>2150</v>
      </c>
      <c r="I11" s="152">
        <f t="shared" si="4"/>
        <v>402050</v>
      </c>
      <c r="J11" s="163">
        <f t="shared" si="5"/>
        <v>612920</v>
      </c>
      <c r="K11" s="163">
        <f t="shared" si="0"/>
        <v>612900</v>
      </c>
    </row>
    <row r="12" spans="1:11" ht="22.5" customHeight="1">
      <c r="A12" s="150" t="s">
        <v>229</v>
      </c>
      <c r="B12" s="151">
        <v>44</v>
      </c>
      <c r="C12" s="151">
        <f t="shared" si="1"/>
        <v>20</v>
      </c>
      <c r="D12" s="152">
        <v>2130</v>
      </c>
      <c r="E12" s="163">
        <f t="shared" si="2"/>
        <v>42600</v>
      </c>
      <c r="F12" s="164">
        <v>432</v>
      </c>
      <c r="G12" s="151">
        <f t="shared" si="3"/>
        <v>194</v>
      </c>
      <c r="H12" s="152">
        <v>2150</v>
      </c>
      <c r="I12" s="152">
        <f t="shared" si="4"/>
        <v>417100</v>
      </c>
      <c r="J12" s="163">
        <f t="shared" si="5"/>
        <v>459700</v>
      </c>
      <c r="K12" s="163">
        <f t="shared" si="0"/>
        <v>459700</v>
      </c>
    </row>
    <row r="13" spans="1:11" ht="22.5" customHeight="1">
      <c r="A13" s="150" t="s">
        <v>230</v>
      </c>
      <c r="B13" s="151">
        <v>21</v>
      </c>
      <c r="C13" s="151">
        <f t="shared" si="1"/>
        <v>9</v>
      </c>
      <c r="D13" s="152">
        <v>2130</v>
      </c>
      <c r="E13" s="163">
        <f t="shared" si="2"/>
        <v>19170</v>
      </c>
      <c r="F13" s="164">
        <v>164</v>
      </c>
      <c r="G13" s="151">
        <f t="shared" si="3"/>
        <v>74</v>
      </c>
      <c r="H13" s="152">
        <v>2150</v>
      </c>
      <c r="I13" s="152">
        <f t="shared" si="4"/>
        <v>159100</v>
      </c>
      <c r="J13" s="163">
        <f t="shared" si="5"/>
        <v>178270</v>
      </c>
      <c r="K13" s="163">
        <f t="shared" si="0"/>
        <v>178300</v>
      </c>
    </row>
    <row r="14" spans="1:11" ht="22.5" customHeight="1">
      <c r="A14" s="150" t="s">
        <v>231</v>
      </c>
      <c r="B14" s="151">
        <v>20</v>
      </c>
      <c r="C14" s="151">
        <f t="shared" si="1"/>
        <v>9</v>
      </c>
      <c r="D14" s="152">
        <v>2130</v>
      </c>
      <c r="E14" s="163">
        <f t="shared" si="2"/>
        <v>19170</v>
      </c>
      <c r="F14" s="164">
        <v>64</v>
      </c>
      <c r="G14" s="151">
        <f t="shared" si="3"/>
        <v>29</v>
      </c>
      <c r="H14" s="152">
        <v>2150</v>
      </c>
      <c r="I14" s="152">
        <f t="shared" si="4"/>
        <v>62350</v>
      </c>
      <c r="J14" s="163">
        <f t="shared" si="5"/>
        <v>81520</v>
      </c>
      <c r="K14" s="268">
        <f>ROUND(J14,-2)+200</f>
        <v>81700</v>
      </c>
    </row>
    <row r="15" spans="1:11" ht="22.5" customHeight="1">
      <c r="A15" s="150" t="s">
        <v>232</v>
      </c>
      <c r="B15" s="151">
        <v>45</v>
      </c>
      <c r="C15" s="151">
        <f t="shared" si="1"/>
        <v>20</v>
      </c>
      <c r="D15" s="152">
        <v>2130</v>
      </c>
      <c r="E15" s="163">
        <f t="shared" si="2"/>
        <v>42600</v>
      </c>
      <c r="F15" s="164">
        <v>271</v>
      </c>
      <c r="G15" s="151">
        <f t="shared" si="3"/>
        <v>122</v>
      </c>
      <c r="H15" s="152">
        <v>2150</v>
      </c>
      <c r="I15" s="152">
        <f t="shared" si="4"/>
        <v>262300</v>
      </c>
      <c r="J15" s="163">
        <f t="shared" si="5"/>
        <v>304900</v>
      </c>
      <c r="K15" s="163">
        <f>ROUND(J15,-2)</f>
        <v>304900</v>
      </c>
    </row>
    <row r="16" spans="1:11" ht="22.5" customHeight="1">
      <c r="A16" s="150" t="s">
        <v>233</v>
      </c>
      <c r="B16" s="151">
        <v>81</v>
      </c>
      <c r="C16" s="151">
        <f t="shared" si="1"/>
        <v>36</v>
      </c>
      <c r="D16" s="152">
        <v>2130</v>
      </c>
      <c r="E16" s="163">
        <f t="shared" si="2"/>
        <v>76680</v>
      </c>
      <c r="F16" s="164">
        <v>262</v>
      </c>
      <c r="G16" s="151">
        <f t="shared" si="3"/>
        <v>118</v>
      </c>
      <c r="H16" s="152">
        <v>2150</v>
      </c>
      <c r="I16" s="152">
        <f t="shared" si="4"/>
        <v>253700</v>
      </c>
      <c r="J16" s="163">
        <f t="shared" si="5"/>
        <v>330380</v>
      </c>
      <c r="K16" s="163">
        <f>ROUND(J16,-2)</f>
        <v>330400</v>
      </c>
    </row>
    <row r="17" spans="1:11" ht="22.5" customHeight="1">
      <c r="A17" s="150"/>
      <c r="B17" s="151"/>
      <c r="C17" s="151"/>
      <c r="D17" s="152"/>
      <c r="E17" s="163"/>
      <c r="F17" s="164"/>
      <c r="G17" s="151"/>
      <c r="H17" s="152"/>
      <c r="I17" s="152"/>
      <c r="J17" s="163"/>
      <c r="K17" s="163"/>
    </row>
    <row r="18" spans="1:11" s="158" customFormat="1" ht="27.75" customHeight="1">
      <c r="A18" s="154" t="s">
        <v>9</v>
      </c>
      <c r="B18" s="155">
        <f>SUM(B7:B16)</f>
        <v>904</v>
      </c>
      <c r="C18" s="264">
        <f>SUM(C7:C16)</f>
        <v>406</v>
      </c>
      <c r="D18" s="155"/>
      <c r="E18" s="155">
        <f>SUM(E7:E16)</f>
        <v>864780</v>
      </c>
      <c r="F18" s="164">
        <f>SUM(F7:F16)</f>
        <v>3517</v>
      </c>
      <c r="G18" s="155">
        <f>SUM(G7:G16)</f>
        <v>1583</v>
      </c>
      <c r="H18" s="156"/>
      <c r="I18" s="155">
        <f>SUM(I7:I16)</f>
        <v>3403450</v>
      </c>
      <c r="J18" s="155">
        <f>SUM(J7:J16)</f>
        <v>4268230</v>
      </c>
      <c r="K18" s="155">
        <f>SUM(K7:K16)</f>
        <v>4268500</v>
      </c>
    </row>
    <row r="19" spans="1:11" ht="22.5" customHeight="1">
      <c r="K19" s="265">
        <f>+K2-K18</f>
        <v>0</v>
      </c>
    </row>
    <row r="20" spans="1:11" ht="22.5" customHeight="1">
      <c r="F20" s="322" t="s">
        <v>153</v>
      </c>
      <c r="G20" s="322"/>
      <c r="J20" s="165"/>
      <c r="K20" s="165"/>
    </row>
    <row r="21" spans="1:11" ht="35.25" customHeight="1">
      <c r="F21" s="323" t="s">
        <v>245</v>
      </c>
      <c r="G21" s="323"/>
    </row>
    <row r="22" spans="1:11" ht="22.5" customHeight="1">
      <c r="F22" s="322" t="s">
        <v>234</v>
      </c>
      <c r="G22" s="322"/>
    </row>
    <row r="23" spans="1:11" ht="22.5" customHeight="1">
      <c r="F23" s="322" t="s">
        <v>210</v>
      </c>
      <c r="G23" s="322"/>
    </row>
    <row r="24" spans="1:11" ht="22.5" customHeight="1">
      <c r="F24" s="322" t="s">
        <v>437</v>
      </c>
      <c r="G24" s="322"/>
    </row>
  </sheetData>
  <mergeCells count="14">
    <mergeCell ref="K3:K4"/>
    <mergeCell ref="K5:K6"/>
    <mergeCell ref="A1:J1"/>
    <mergeCell ref="A3:A6"/>
    <mergeCell ref="B3:I3"/>
    <mergeCell ref="J3:J4"/>
    <mergeCell ref="B4:E4"/>
    <mergeCell ref="F4:I4"/>
    <mergeCell ref="J5:J6"/>
    <mergeCell ref="F20:G20"/>
    <mergeCell ref="F21:G21"/>
    <mergeCell ref="F22:G22"/>
    <mergeCell ref="F23:G23"/>
    <mergeCell ref="F24:G24"/>
  </mergeCells>
  <printOptions horizontalCentered="1"/>
  <pageMargins left="0.23622047244094491" right="0.19685039370078741" top="0.70866141732283472" bottom="0.23622047244094491" header="0.31496062992125984" footer="3.937007874015748E-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66"/>
  </sheetPr>
  <dimension ref="A1:G20"/>
  <sheetViews>
    <sheetView zoomScaleNormal="100" workbookViewId="0">
      <selection sqref="A1:F20"/>
    </sheetView>
  </sheetViews>
  <sheetFormatPr defaultRowHeight="22.5" customHeight="1"/>
  <cols>
    <col min="1" max="1" width="15.140625" style="159" customWidth="1"/>
    <col min="2" max="3" width="17" style="89" customWidth="1"/>
    <col min="4" max="5" width="16.5703125" style="89" customWidth="1"/>
    <col min="6" max="6" width="36.42578125" style="89" customWidth="1"/>
    <col min="7" max="257" width="9" style="89"/>
    <col min="258" max="258" width="15.140625" style="89" customWidth="1"/>
    <col min="259" max="260" width="17" style="89" customWidth="1"/>
    <col min="261" max="261" width="16.5703125" style="89" customWidth="1"/>
    <col min="262" max="262" width="36.42578125" style="89" customWidth="1"/>
    <col min="263" max="513" width="9" style="89"/>
    <col min="514" max="514" width="15.140625" style="89" customWidth="1"/>
    <col min="515" max="516" width="17" style="89" customWidth="1"/>
    <col min="517" max="517" width="16.5703125" style="89" customWidth="1"/>
    <col min="518" max="518" width="36.42578125" style="89" customWidth="1"/>
    <col min="519" max="769" width="9" style="89"/>
    <col min="770" max="770" width="15.140625" style="89" customWidth="1"/>
    <col min="771" max="772" width="17" style="89" customWidth="1"/>
    <col min="773" max="773" width="16.5703125" style="89" customWidth="1"/>
    <col min="774" max="774" width="36.42578125" style="89" customWidth="1"/>
    <col min="775" max="1025" width="9" style="89"/>
    <col min="1026" max="1026" width="15.140625" style="89" customWidth="1"/>
    <col min="1027" max="1028" width="17" style="89" customWidth="1"/>
    <col min="1029" max="1029" width="16.5703125" style="89" customWidth="1"/>
    <col min="1030" max="1030" width="36.42578125" style="89" customWidth="1"/>
    <col min="1031" max="1281" width="9" style="89"/>
    <col min="1282" max="1282" width="15.140625" style="89" customWidth="1"/>
    <col min="1283" max="1284" width="17" style="89" customWidth="1"/>
    <col min="1285" max="1285" width="16.5703125" style="89" customWidth="1"/>
    <col min="1286" max="1286" width="36.42578125" style="89" customWidth="1"/>
    <col min="1287" max="1537" width="9" style="89"/>
    <col min="1538" max="1538" width="15.140625" style="89" customWidth="1"/>
    <col min="1539" max="1540" width="17" style="89" customWidth="1"/>
    <col min="1541" max="1541" width="16.5703125" style="89" customWidth="1"/>
    <col min="1542" max="1542" width="36.42578125" style="89" customWidth="1"/>
    <col min="1543" max="1793" width="9" style="89"/>
    <col min="1794" max="1794" width="15.140625" style="89" customWidth="1"/>
    <col min="1795" max="1796" width="17" style="89" customWidth="1"/>
    <col min="1797" max="1797" width="16.5703125" style="89" customWidth="1"/>
    <col min="1798" max="1798" width="36.42578125" style="89" customWidth="1"/>
    <col min="1799" max="2049" width="9" style="89"/>
    <col min="2050" max="2050" width="15.140625" style="89" customWidth="1"/>
    <col min="2051" max="2052" width="17" style="89" customWidth="1"/>
    <col min="2053" max="2053" width="16.5703125" style="89" customWidth="1"/>
    <col min="2054" max="2054" width="36.42578125" style="89" customWidth="1"/>
    <col min="2055" max="2305" width="9" style="89"/>
    <col min="2306" max="2306" width="15.140625" style="89" customWidth="1"/>
    <col min="2307" max="2308" width="17" style="89" customWidth="1"/>
    <col min="2309" max="2309" width="16.5703125" style="89" customWidth="1"/>
    <col min="2310" max="2310" width="36.42578125" style="89" customWidth="1"/>
    <col min="2311" max="2561" width="9" style="89"/>
    <col min="2562" max="2562" width="15.140625" style="89" customWidth="1"/>
    <col min="2563" max="2564" width="17" style="89" customWidth="1"/>
    <col min="2565" max="2565" width="16.5703125" style="89" customWidth="1"/>
    <col min="2566" max="2566" width="36.42578125" style="89" customWidth="1"/>
    <col min="2567" max="2817" width="9" style="89"/>
    <col min="2818" max="2818" width="15.140625" style="89" customWidth="1"/>
    <col min="2819" max="2820" width="17" style="89" customWidth="1"/>
    <col min="2821" max="2821" width="16.5703125" style="89" customWidth="1"/>
    <col min="2822" max="2822" width="36.42578125" style="89" customWidth="1"/>
    <col min="2823" max="3073" width="9" style="89"/>
    <col min="3074" max="3074" width="15.140625" style="89" customWidth="1"/>
    <col min="3075" max="3076" width="17" style="89" customWidth="1"/>
    <col min="3077" max="3077" width="16.5703125" style="89" customWidth="1"/>
    <col min="3078" max="3078" width="36.42578125" style="89" customWidth="1"/>
    <col min="3079" max="3329" width="9" style="89"/>
    <col min="3330" max="3330" width="15.140625" style="89" customWidth="1"/>
    <col min="3331" max="3332" width="17" style="89" customWidth="1"/>
    <col min="3333" max="3333" width="16.5703125" style="89" customWidth="1"/>
    <col min="3334" max="3334" width="36.42578125" style="89" customWidth="1"/>
    <col min="3335" max="3585" width="9" style="89"/>
    <col min="3586" max="3586" width="15.140625" style="89" customWidth="1"/>
    <col min="3587" max="3588" width="17" style="89" customWidth="1"/>
    <col min="3589" max="3589" width="16.5703125" style="89" customWidth="1"/>
    <col min="3590" max="3590" width="36.42578125" style="89" customWidth="1"/>
    <col min="3591" max="3841" width="9" style="89"/>
    <col min="3842" max="3842" width="15.140625" style="89" customWidth="1"/>
    <col min="3843" max="3844" width="17" style="89" customWidth="1"/>
    <col min="3845" max="3845" width="16.5703125" style="89" customWidth="1"/>
    <col min="3846" max="3846" width="36.42578125" style="89" customWidth="1"/>
    <col min="3847" max="4097" width="9" style="89"/>
    <col min="4098" max="4098" width="15.140625" style="89" customWidth="1"/>
    <col min="4099" max="4100" width="17" style="89" customWidth="1"/>
    <col min="4101" max="4101" width="16.5703125" style="89" customWidth="1"/>
    <col min="4102" max="4102" width="36.42578125" style="89" customWidth="1"/>
    <col min="4103" max="4353" width="9" style="89"/>
    <col min="4354" max="4354" width="15.140625" style="89" customWidth="1"/>
    <col min="4355" max="4356" width="17" style="89" customWidth="1"/>
    <col min="4357" max="4357" width="16.5703125" style="89" customWidth="1"/>
    <col min="4358" max="4358" width="36.42578125" style="89" customWidth="1"/>
    <col min="4359" max="4609" width="9" style="89"/>
    <col min="4610" max="4610" width="15.140625" style="89" customWidth="1"/>
    <col min="4611" max="4612" width="17" style="89" customWidth="1"/>
    <col min="4613" max="4613" width="16.5703125" style="89" customWidth="1"/>
    <col min="4614" max="4614" width="36.42578125" style="89" customWidth="1"/>
    <col min="4615" max="4865" width="9" style="89"/>
    <col min="4866" max="4866" width="15.140625" style="89" customWidth="1"/>
    <col min="4867" max="4868" width="17" style="89" customWidth="1"/>
    <col min="4869" max="4869" width="16.5703125" style="89" customWidth="1"/>
    <col min="4870" max="4870" width="36.42578125" style="89" customWidth="1"/>
    <col min="4871" max="5121" width="9" style="89"/>
    <col min="5122" max="5122" width="15.140625" style="89" customWidth="1"/>
    <col min="5123" max="5124" width="17" style="89" customWidth="1"/>
    <col min="5125" max="5125" width="16.5703125" style="89" customWidth="1"/>
    <col min="5126" max="5126" width="36.42578125" style="89" customWidth="1"/>
    <col min="5127" max="5377" width="9" style="89"/>
    <col min="5378" max="5378" width="15.140625" style="89" customWidth="1"/>
    <col min="5379" max="5380" width="17" style="89" customWidth="1"/>
    <col min="5381" max="5381" width="16.5703125" style="89" customWidth="1"/>
    <col min="5382" max="5382" width="36.42578125" style="89" customWidth="1"/>
    <col min="5383" max="5633" width="9" style="89"/>
    <col min="5634" max="5634" width="15.140625" style="89" customWidth="1"/>
    <col min="5635" max="5636" width="17" style="89" customWidth="1"/>
    <col min="5637" max="5637" width="16.5703125" style="89" customWidth="1"/>
    <col min="5638" max="5638" width="36.42578125" style="89" customWidth="1"/>
    <col min="5639" max="5889" width="9" style="89"/>
    <col min="5890" max="5890" width="15.140625" style="89" customWidth="1"/>
    <col min="5891" max="5892" width="17" style="89" customWidth="1"/>
    <col min="5893" max="5893" width="16.5703125" style="89" customWidth="1"/>
    <col min="5894" max="5894" width="36.42578125" style="89" customWidth="1"/>
    <col min="5895" max="6145" width="9" style="89"/>
    <col min="6146" max="6146" width="15.140625" style="89" customWidth="1"/>
    <col min="6147" max="6148" width="17" style="89" customWidth="1"/>
    <col min="6149" max="6149" width="16.5703125" style="89" customWidth="1"/>
    <col min="6150" max="6150" width="36.42578125" style="89" customWidth="1"/>
    <col min="6151" max="6401" width="9" style="89"/>
    <col min="6402" max="6402" width="15.140625" style="89" customWidth="1"/>
    <col min="6403" max="6404" width="17" style="89" customWidth="1"/>
    <col min="6405" max="6405" width="16.5703125" style="89" customWidth="1"/>
    <col min="6406" max="6406" width="36.42578125" style="89" customWidth="1"/>
    <col min="6407" max="6657" width="9" style="89"/>
    <col min="6658" max="6658" width="15.140625" style="89" customWidth="1"/>
    <col min="6659" max="6660" width="17" style="89" customWidth="1"/>
    <col min="6661" max="6661" width="16.5703125" style="89" customWidth="1"/>
    <col min="6662" max="6662" width="36.42578125" style="89" customWidth="1"/>
    <col min="6663" max="6913" width="9" style="89"/>
    <col min="6914" max="6914" width="15.140625" style="89" customWidth="1"/>
    <col min="6915" max="6916" width="17" style="89" customWidth="1"/>
    <col min="6917" max="6917" width="16.5703125" style="89" customWidth="1"/>
    <col min="6918" max="6918" width="36.42578125" style="89" customWidth="1"/>
    <col min="6919" max="7169" width="9" style="89"/>
    <col min="7170" max="7170" width="15.140625" style="89" customWidth="1"/>
    <col min="7171" max="7172" width="17" style="89" customWidth="1"/>
    <col min="7173" max="7173" width="16.5703125" style="89" customWidth="1"/>
    <col min="7174" max="7174" width="36.42578125" style="89" customWidth="1"/>
    <col min="7175" max="7425" width="9" style="89"/>
    <col min="7426" max="7426" width="15.140625" style="89" customWidth="1"/>
    <col min="7427" max="7428" width="17" style="89" customWidth="1"/>
    <col min="7429" max="7429" width="16.5703125" style="89" customWidth="1"/>
    <col min="7430" max="7430" width="36.42578125" style="89" customWidth="1"/>
    <col min="7431" max="7681" width="9" style="89"/>
    <col min="7682" max="7682" width="15.140625" style="89" customWidth="1"/>
    <col min="7683" max="7684" width="17" style="89" customWidth="1"/>
    <col min="7685" max="7685" width="16.5703125" style="89" customWidth="1"/>
    <col min="7686" max="7686" width="36.42578125" style="89" customWidth="1"/>
    <col min="7687" max="7937" width="9" style="89"/>
    <col min="7938" max="7938" width="15.140625" style="89" customWidth="1"/>
    <col min="7939" max="7940" width="17" style="89" customWidth="1"/>
    <col min="7941" max="7941" width="16.5703125" style="89" customWidth="1"/>
    <col min="7942" max="7942" width="36.42578125" style="89" customWidth="1"/>
    <col min="7943" max="8193" width="9" style="89"/>
    <col min="8194" max="8194" width="15.140625" style="89" customWidth="1"/>
    <col min="8195" max="8196" width="17" style="89" customWidth="1"/>
    <col min="8197" max="8197" width="16.5703125" style="89" customWidth="1"/>
    <col min="8198" max="8198" width="36.42578125" style="89" customWidth="1"/>
    <col min="8199" max="8449" width="9" style="89"/>
    <col min="8450" max="8450" width="15.140625" style="89" customWidth="1"/>
    <col min="8451" max="8452" width="17" style="89" customWidth="1"/>
    <col min="8453" max="8453" width="16.5703125" style="89" customWidth="1"/>
    <col min="8454" max="8454" width="36.42578125" style="89" customWidth="1"/>
    <col min="8455" max="8705" width="9" style="89"/>
    <col min="8706" max="8706" width="15.140625" style="89" customWidth="1"/>
    <col min="8707" max="8708" width="17" style="89" customWidth="1"/>
    <col min="8709" max="8709" width="16.5703125" style="89" customWidth="1"/>
    <col min="8710" max="8710" width="36.42578125" style="89" customWidth="1"/>
    <col min="8711" max="8961" width="9" style="89"/>
    <col min="8962" max="8962" width="15.140625" style="89" customWidth="1"/>
    <col min="8963" max="8964" width="17" style="89" customWidth="1"/>
    <col min="8965" max="8965" width="16.5703125" style="89" customWidth="1"/>
    <col min="8966" max="8966" width="36.42578125" style="89" customWidth="1"/>
    <col min="8967" max="9217" width="9" style="89"/>
    <col min="9218" max="9218" width="15.140625" style="89" customWidth="1"/>
    <col min="9219" max="9220" width="17" style="89" customWidth="1"/>
    <col min="9221" max="9221" width="16.5703125" style="89" customWidth="1"/>
    <col min="9222" max="9222" width="36.42578125" style="89" customWidth="1"/>
    <col min="9223" max="9473" width="9" style="89"/>
    <col min="9474" max="9474" width="15.140625" style="89" customWidth="1"/>
    <col min="9475" max="9476" width="17" style="89" customWidth="1"/>
    <col min="9477" max="9477" width="16.5703125" style="89" customWidth="1"/>
    <col min="9478" max="9478" width="36.42578125" style="89" customWidth="1"/>
    <col min="9479" max="9729" width="9" style="89"/>
    <col min="9730" max="9730" width="15.140625" style="89" customWidth="1"/>
    <col min="9731" max="9732" width="17" style="89" customWidth="1"/>
    <col min="9733" max="9733" width="16.5703125" style="89" customWidth="1"/>
    <col min="9734" max="9734" width="36.42578125" style="89" customWidth="1"/>
    <col min="9735" max="9985" width="9" style="89"/>
    <col min="9986" max="9986" width="15.140625" style="89" customWidth="1"/>
    <col min="9987" max="9988" width="17" style="89" customWidth="1"/>
    <col min="9989" max="9989" width="16.5703125" style="89" customWidth="1"/>
    <col min="9990" max="9990" width="36.42578125" style="89" customWidth="1"/>
    <col min="9991" max="10241" width="9" style="89"/>
    <col min="10242" max="10242" width="15.140625" style="89" customWidth="1"/>
    <col min="10243" max="10244" width="17" style="89" customWidth="1"/>
    <col min="10245" max="10245" width="16.5703125" style="89" customWidth="1"/>
    <col min="10246" max="10246" width="36.42578125" style="89" customWidth="1"/>
    <col min="10247" max="10497" width="9" style="89"/>
    <col min="10498" max="10498" width="15.140625" style="89" customWidth="1"/>
    <col min="10499" max="10500" width="17" style="89" customWidth="1"/>
    <col min="10501" max="10501" width="16.5703125" style="89" customWidth="1"/>
    <col min="10502" max="10502" width="36.42578125" style="89" customWidth="1"/>
    <col min="10503" max="10753" width="9" style="89"/>
    <col min="10754" max="10754" width="15.140625" style="89" customWidth="1"/>
    <col min="10755" max="10756" width="17" style="89" customWidth="1"/>
    <col min="10757" max="10757" width="16.5703125" style="89" customWidth="1"/>
    <col min="10758" max="10758" width="36.42578125" style="89" customWidth="1"/>
    <col min="10759" max="11009" width="9" style="89"/>
    <col min="11010" max="11010" width="15.140625" style="89" customWidth="1"/>
    <col min="11011" max="11012" width="17" style="89" customWidth="1"/>
    <col min="11013" max="11013" width="16.5703125" style="89" customWidth="1"/>
    <col min="11014" max="11014" width="36.42578125" style="89" customWidth="1"/>
    <col min="11015" max="11265" width="9" style="89"/>
    <col min="11266" max="11266" width="15.140625" style="89" customWidth="1"/>
    <col min="11267" max="11268" width="17" style="89" customWidth="1"/>
    <col min="11269" max="11269" width="16.5703125" style="89" customWidth="1"/>
    <col min="11270" max="11270" width="36.42578125" style="89" customWidth="1"/>
    <col min="11271" max="11521" width="9" style="89"/>
    <col min="11522" max="11522" width="15.140625" style="89" customWidth="1"/>
    <col min="11523" max="11524" width="17" style="89" customWidth="1"/>
    <col min="11525" max="11525" width="16.5703125" style="89" customWidth="1"/>
    <col min="11526" max="11526" width="36.42578125" style="89" customWidth="1"/>
    <col min="11527" max="11777" width="9" style="89"/>
    <col min="11778" max="11778" width="15.140625" style="89" customWidth="1"/>
    <col min="11779" max="11780" width="17" style="89" customWidth="1"/>
    <col min="11781" max="11781" width="16.5703125" style="89" customWidth="1"/>
    <col min="11782" max="11782" width="36.42578125" style="89" customWidth="1"/>
    <col min="11783" max="12033" width="9" style="89"/>
    <col min="12034" max="12034" width="15.140625" style="89" customWidth="1"/>
    <col min="12035" max="12036" width="17" style="89" customWidth="1"/>
    <col min="12037" max="12037" width="16.5703125" style="89" customWidth="1"/>
    <col min="12038" max="12038" width="36.42578125" style="89" customWidth="1"/>
    <col min="12039" max="12289" width="9" style="89"/>
    <col min="12290" max="12290" width="15.140625" style="89" customWidth="1"/>
    <col min="12291" max="12292" width="17" style="89" customWidth="1"/>
    <col min="12293" max="12293" width="16.5703125" style="89" customWidth="1"/>
    <col min="12294" max="12294" width="36.42578125" style="89" customWidth="1"/>
    <col min="12295" max="12545" width="9" style="89"/>
    <col min="12546" max="12546" width="15.140625" style="89" customWidth="1"/>
    <col min="12547" max="12548" width="17" style="89" customWidth="1"/>
    <col min="12549" max="12549" width="16.5703125" style="89" customWidth="1"/>
    <col min="12550" max="12550" width="36.42578125" style="89" customWidth="1"/>
    <col min="12551" max="12801" width="9" style="89"/>
    <col min="12802" max="12802" width="15.140625" style="89" customWidth="1"/>
    <col min="12803" max="12804" width="17" style="89" customWidth="1"/>
    <col min="12805" max="12805" width="16.5703125" style="89" customWidth="1"/>
    <col min="12806" max="12806" width="36.42578125" style="89" customWidth="1"/>
    <col min="12807" max="13057" width="9" style="89"/>
    <col min="13058" max="13058" width="15.140625" style="89" customWidth="1"/>
    <col min="13059" max="13060" width="17" style="89" customWidth="1"/>
    <col min="13061" max="13061" width="16.5703125" style="89" customWidth="1"/>
    <col min="13062" max="13062" width="36.42578125" style="89" customWidth="1"/>
    <col min="13063" max="13313" width="9" style="89"/>
    <col min="13314" max="13314" width="15.140625" style="89" customWidth="1"/>
    <col min="13315" max="13316" width="17" style="89" customWidth="1"/>
    <col min="13317" max="13317" width="16.5703125" style="89" customWidth="1"/>
    <col min="13318" max="13318" width="36.42578125" style="89" customWidth="1"/>
    <col min="13319" max="13569" width="9" style="89"/>
    <col min="13570" max="13570" width="15.140625" style="89" customWidth="1"/>
    <col min="13571" max="13572" width="17" style="89" customWidth="1"/>
    <col min="13573" max="13573" width="16.5703125" style="89" customWidth="1"/>
    <col min="13574" max="13574" width="36.42578125" style="89" customWidth="1"/>
    <col min="13575" max="13825" width="9" style="89"/>
    <col min="13826" max="13826" width="15.140625" style="89" customWidth="1"/>
    <col min="13827" max="13828" width="17" style="89" customWidth="1"/>
    <col min="13829" max="13829" width="16.5703125" style="89" customWidth="1"/>
    <col min="13830" max="13830" width="36.42578125" style="89" customWidth="1"/>
    <col min="13831" max="14081" width="9" style="89"/>
    <col min="14082" max="14082" width="15.140625" style="89" customWidth="1"/>
    <col min="14083" max="14084" width="17" style="89" customWidth="1"/>
    <col min="14085" max="14085" width="16.5703125" style="89" customWidth="1"/>
    <col min="14086" max="14086" width="36.42578125" style="89" customWidth="1"/>
    <col min="14087" max="14337" width="9" style="89"/>
    <col min="14338" max="14338" width="15.140625" style="89" customWidth="1"/>
    <col min="14339" max="14340" width="17" style="89" customWidth="1"/>
    <col min="14341" max="14341" width="16.5703125" style="89" customWidth="1"/>
    <col min="14342" max="14342" width="36.42578125" style="89" customWidth="1"/>
    <col min="14343" max="14593" width="9" style="89"/>
    <col min="14594" max="14594" width="15.140625" style="89" customWidth="1"/>
    <col min="14595" max="14596" width="17" style="89" customWidth="1"/>
    <col min="14597" max="14597" width="16.5703125" style="89" customWidth="1"/>
    <col min="14598" max="14598" width="36.42578125" style="89" customWidth="1"/>
    <col min="14599" max="14849" width="9" style="89"/>
    <col min="14850" max="14850" width="15.140625" style="89" customWidth="1"/>
    <col min="14851" max="14852" width="17" style="89" customWidth="1"/>
    <col min="14853" max="14853" width="16.5703125" style="89" customWidth="1"/>
    <col min="14854" max="14854" width="36.42578125" style="89" customWidth="1"/>
    <col min="14855" max="15105" width="9" style="89"/>
    <col min="15106" max="15106" width="15.140625" style="89" customWidth="1"/>
    <col min="15107" max="15108" width="17" style="89" customWidth="1"/>
    <col min="15109" max="15109" width="16.5703125" style="89" customWidth="1"/>
    <col min="15110" max="15110" width="36.42578125" style="89" customWidth="1"/>
    <col min="15111" max="15361" width="9" style="89"/>
    <col min="15362" max="15362" width="15.140625" style="89" customWidth="1"/>
    <col min="15363" max="15364" width="17" style="89" customWidth="1"/>
    <col min="15365" max="15365" width="16.5703125" style="89" customWidth="1"/>
    <col min="15366" max="15366" width="36.42578125" style="89" customWidth="1"/>
    <col min="15367" max="15617" width="9" style="89"/>
    <col min="15618" max="15618" width="15.140625" style="89" customWidth="1"/>
    <col min="15619" max="15620" width="17" style="89" customWidth="1"/>
    <col min="15621" max="15621" width="16.5703125" style="89" customWidth="1"/>
    <col min="15622" max="15622" width="36.42578125" style="89" customWidth="1"/>
    <col min="15623" max="15873" width="9" style="89"/>
    <col min="15874" max="15874" width="15.140625" style="89" customWidth="1"/>
    <col min="15875" max="15876" width="17" style="89" customWidth="1"/>
    <col min="15877" max="15877" width="16.5703125" style="89" customWidth="1"/>
    <col min="15878" max="15878" width="36.42578125" style="89" customWidth="1"/>
    <col min="15879" max="16129" width="9" style="89"/>
    <col min="16130" max="16130" width="15.140625" style="89" customWidth="1"/>
    <col min="16131" max="16132" width="17" style="89" customWidth="1"/>
    <col min="16133" max="16133" width="16.5703125" style="89" customWidth="1"/>
    <col min="16134" max="16134" width="36.42578125" style="89" customWidth="1"/>
    <col min="16135" max="16384" width="9" style="89"/>
  </cols>
  <sheetData>
    <row r="1" spans="1:7" ht="40.5" customHeight="1">
      <c r="A1" s="339" t="s">
        <v>246</v>
      </c>
      <c r="B1" s="339"/>
      <c r="C1" s="339"/>
      <c r="D1" s="339"/>
      <c r="E1" s="339"/>
      <c r="F1" s="339"/>
      <c r="G1" s="148"/>
    </row>
    <row r="2" spans="1:7" ht="21">
      <c r="A2" s="270" t="s">
        <v>420</v>
      </c>
      <c r="B2" s="270"/>
      <c r="C2" s="270"/>
      <c r="D2" s="270"/>
      <c r="E2" s="271">
        <v>1194500</v>
      </c>
      <c r="F2" s="270"/>
      <c r="G2" s="148"/>
    </row>
    <row r="3" spans="1:7" ht="30" customHeight="1">
      <c r="A3" s="149" t="s">
        <v>219</v>
      </c>
      <c r="B3" s="149" t="s">
        <v>220</v>
      </c>
      <c r="C3" s="149" t="s">
        <v>221</v>
      </c>
      <c r="D3" s="149" t="s">
        <v>223</v>
      </c>
      <c r="E3" s="149" t="s">
        <v>419</v>
      </c>
      <c r="F3" s="149" t="s">
        <v>206</v>
      </c>
    </row>
    <row r="4" spans="1:7" ht="22.5" customHeight="1">
      <c r="A4" s="150" t="s">
        <v>224</v>
      </c>
      <c r="B4" s="151">
        <v>335</v>
      </c>
      <c r="C4" s="152">
        <v>755.5</v>
      </c>
      <c r="D4" s="153">
        <f>+B4*C4</f>
        <v>253092.5</v>
      </c>
      <c r="E4" s="163">
        <f>ROUND(D4,-2)</f>
        <v>253100</v>
      </c>
      <c r="F4" s="153"/>
    </row>
    <row r="5" spans="1:7" ht="22.5" customHeight="1">
      <c r="A5" s="150" t="s">
        <v>225</v>
      </c>
      <c r="B5" s="151">
        <v>89</v>
      </c>
      <c r="C5" s="152">
        <v>755.5</v>
      </c>
      <c r="D5" s="153">
        <f t="shared" ref="D5:D13" si="0">+B5*C5</f>
        <v>67239.5</v>
      </c>
      <c r="E5" s="163">
        <f t="shared" ref="E5:E13" si="1">ROUND(D5,-2)</f>
        <v>67200</v>
      </c>
      <c r="F5" s="153"/>
    </row>
    <row r="6" spans="1:7" ht="22.5" customHeight="1">
      <c r="A6" s="150" t="s">
        <v>226</v>
      </c>
      <c r="B6" s="151">
        <v>106</v>
      </c>
      <c r="C6" s="152">
        <v>755.5</v>
      </c>
      <c r="D6" s="153">
        <f t="shared" si="0"/>
        <v>80083</v>
      </c>
      <c r="E6" s="163">
        <f t="shared" si="1"/>
        <v>80100</v>
      </c>
      <c r="F6" s="153"/>
    </row>
    <row r="7" spans="1:7" ht="22.5" customHeight="1">
      <c r="A7" s="150" t="s">
        <v>227</v>
      </c>
      <c r="B7" s="151">
        <v>326</v>
      </c>
      <c r="C7" s="152">
        <v>755.5</v>
      </c>
      <c r="D7" s="153">
        <f t="shared" si="0"/>
        <v>246293</v>
      </c>
      <c r="E7" s="163">
        <f t="shared" si="1"/>
        <v>246300</v>
      </c>
      <c r="F7" s="153"/>
    </row>
    <row r="8" spans="1:7" ht="22.5" customHeight="1">
      <c r="A8" s="150" t="s">
        <v>228</v>
      </c>
      <c r="B8" s="151">
        <v>187</v>
      </c>
      <c r="C8" s="152">
        <v>755.5</v>
      </c>
      <c r="D8" s="153">
        <f t="shared" si="0"/>
        <v>141278.5</v>
      </c>
      <c r="E8" s="163">
        <f t="shared" si="1"/>
        <v>141300</v>
      </c>
      <c r="F8" s="153"/>
    </row>
    <row r="9" spans="1:7" ht="22.5" customHeight="1">
      <c r="A9" s="150" t="s">
        <v>229</v>
      </c>
      <c r="B9" s="151">
        <v>195</v>
      </c>
      <c r="C9" s="152">
        <v>755.5</v>
      </c>
      <c r="D9" s="153">
        <f t="shared" si="0"/>
        <v>147322.5</v>
      </c>
      <c r="E9" s="163">
        <f t="shared" si="1"/>
        <v>147300</v>
      </c>
      <c r="F9" s="153"/>
    </row>
    <row r="10" spans="1:7" ht="22.5" customHeight="1">
      <c r="A10" s="150" t="s">
        <v>230</v>
      </c>
      <c r="B10" s="151">
        <v>74</v>
      </c>
      <c r="C10" s="152">
        <v>755.5</v>
      </c>
      <c r="D10" s="153">
        <f t="shared" si="0"/>
        <v>55907</v>
      </c>
      <c r="E10" s="163">
        <f t="shared" si="1"/>
        <v>55900</v>
      </c>
      <c r="F10" s="153"/>
    </row>
    <row r="11" spans="1:7" ht="22.5" customHeight="1">
      <c r="A11" s="150" t="s">
        <v>231</v>
      </c>
      <c r="B11" s="151">
        <v>29</v>
      </c>
      <c r="C11" s="152">
        <v>755.5</v>
      </c>
      <c r="D11" s="153">
        <f t="shared" si="0"/>
        <v>21909.5</v>
      </c>
      <c r="E11" s="268">
        <f>ROUND(D11,-2)+100</f>
        <v>22000</v>
      </c>
      <c r="F11" s="153"/>
    </row>
    <row r="12" spans="1:7" ht="22.5" customHeight="1">
      <c r="A12" s="150" t="s">
        <v>232</v>
      </c>
      <c r="B12" s="151">
        <v>122</v>
      </c>
      <c r="C12" s="152">
        <v>755.5</v>
      </c>
      <c r="D12" s="153">
        <f t="shared" si="0"/>
        <v>92171</v>
      </c>
      <c r="E12" s="163">
        <f t="shared" si="1"/>
        <v>92200</v>
      </c>
      <c r="F12" s="153"/>
    </row>
    <row r="13" spans="1:7" ht="22.5" customHeight="1">
      <c r="A13" s="150" t="s">
        <v>233</v>
      </c>
      <c r="B13" s="151">
        <v>118</v>
      </c>
      <c r="C13" s="152">
        <v>755.5</v>
      </c>
      <c r="D13" s="153">
        <f t="shared" si="0"/>
        <v>89149</v>
      </c>
      <c r="E13" s="163">
        <f t="shared" si="1"/>
        <v>89100</v>
      </c>
      <c r="F13" s="153"/>
    </row>
    <row r="14" spans="1:7" s="158" customFormat="1" ht="27.75" customHeight="1">
      <c r="A14" s="154" t="s">
        <v>9</v>
      </c>
      <c r="B14" s="155">
        <f>SUM(B4:B13)</f>
        <v>1581</v>
      </c>
      <c r="C14" s="156"/>
      <c r="D14" s="157">
        <f>SUM(D4:D13)</f>
        <v>1194445.5</v>
      </c>
      <c r="E14" s="157">
        <f>SUM(E4:E13)</f>
        <v>1194500</v>
      </c>
      <c r="F14" s="157"/>
    </row>
    <row r="15" spans="1:7" ht="22.5" customHeight="1">
      <c r="E15" s="263"/>
    </row>
    <row r="16" spans="1:7" ht="22.5" customHeight="1">
      <c r="D16" s="159" t="s">
        <v>153</v>
      </c>
      <c r="E16" s="159"/>
    </row>
    <row r="17" spans="4:5" ht="35.25" customHeight="1">
      <c r="D17" s="166" t="s">
        <v>149</v>
      </c>
      <c r="E17" s="166"/>
    </row>
    <row r="18" spans="4:5" ht="22.5" customHeight="1">
      <c r="D18" s="159" t="s">
        <v>234</v>
      </c>
      <c r="E18" s="159"/>
    </row>
    <row r="19" spans="4:5" ht="22.5" customHeight="1">
      <c r="D19" s="159" t="s">
        <v>235</v>
      </c>
      <c r="E19" s="159"/>
    </row>
    <row r="20" spans="4:5" ht="22.5" customHeight="1">
      <c r="D20" s="159" t="s">
        <v>437</v>
      </c>
      <c r="E20" s="159"/>
    </row>
  </sheetData>
  <mergeCells count="1">
    <mergeCell ref="A1:F1"/>
  </mergeCells>
  <printOptions horizontalCentered="1"/>
  <pageMargins left="0.23622047244094491" right="0.19685039370078741" top="0.70866141732283472" bottom="0.23622047244094491" header="0.31496062992125984" footer="3.937007874015748E-2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O30"/>
  <sheetViews>
    <sheetView tabSelected="1" view="pageBreakPreview" zoomScaleNormal="100" zoomScaleSheetLayoutView="100" workbookViewId="0">
      <selection activeCell="V8" sqref="V8"/>
    </sheetView>
  </sheetViews>
  <sheetFormatPr defaultRowHeight="21"/>
  <cols>
    <col min="1" max="1" width="5.140625" style="188" customWidth="1"/>
    <col min="2" max="2" width="7.140625" style="189" customWidth="1"/>
    <col min="3" max="4" width="9.7109375" style="140" bestFit="1" customWidth="1"/>
    <col min="5" max="6" width="9.140625" style="140" customWidth="1"/>
    <col min="7" max="8" width="11.140625" style="140" customWidth="1"/>
    <col min="9" max="10" width="11" style="140" customWidth="1"/>
    <col min="11" max="11" width="11.42578125" style="140" customWidth="1"/>
    <col min="12" max="12" width="12.85546875" style="140" hidden="1" customWidth="1"/>
    <col min="13" max="13" width="10.42578125" style="140" hidden="1" customWidth="1"/>
    <col min="14" max="14" width="10.140625" style="140" hidden="1" customWidth="1"/>
    <col min="15" max="15" width="0" style="140" hidden="1" customWidth="1"/>
    <col min="16" max="256" width="9" style="140"/>
    <col min="257" max="257" width="5.140625" style="140" customWidth="1"/>
    <col min="258" max="258" width="7.140625" style="140" customWidth="1"/>
    <col min="259" max="262" width="9.140625" style="140" customWidth="1"/>
    <col min="263" max="264" width="11.140625" style="140" customWidth="1"/>
    <col min="265" max="266" width="11" style="140" customWidth="1"/>
    <col min="267" max="267" width="11.42578125" style="140" customWidth="1"/>
    <col min="268" max="268" width="12.85546875" style="140" customWidth="1"/>
    <col min="269" max="269" width="10.42578125" style="140" customWidth="1"/>
    <col min="270" max="270" width="10.140625" style="140" customWidth="1"/>
    <col min="271" max="512" width="9" style="140"/>
    <col min="513" max="513" width="5.140625" style="140" customWidth="1"/>
    <col min="514" max="514" width="7.140625" style="140" customWidth="1"/>
    <col min="515" max="518" width="9.140625" style="140" customWidth="1"/>
    <col min="519" max="520" width="11.140625" style="140" customWidth="1"/>
    <col min="521" max="522" width="11" style="140" customWidth="1"/>
    <col min="523" max="523" width="11.42578125" style="140" customWidth="1"/>
    <col min="524" max="524" width="12.85546875" style="140" customWidth="1"/>
    <col min="525" max="525" width="10.42578125" style="140" customWidth="1"/>
    <col min="526" max="526" width="10.140625" style="140" customWidth="1"/>
    <col min="527" max="768" width="9" style="140"/>
    <col min="769" max="769" width="5.140625" style="140" customWidth="1"/>
    <col min="770" max="770" width="7.140625" style="140" customWidth="1"/>
    <col min="771" max="774" width="9.140625" style="140" customWidth="1"/>
    <col min="775" max="776" width="11.140625" style="140" customWidth="1"/>
    <col min="777" max="778" width="11" style="140" customWidth="1"/>
    <col min="779" max="779" width="11.42578125" style="140" customWidth="1"/>
    <col min="780" max="780" width="12.85546875" style="140" customWidth="1"/>
    <col min="781" max="781" width="10.42578125" style="140" customWidth="1"/>
    <col min="782" max="782" width="10.140625" style="140" customWidth="1"/>
    <col min="783" max="1024" width="9" style="140"/>
    <col min="1025" max="1025" width="5.140625" style="140" customWidth="1"/>
    <col min="1026" max="1026" width="7.140625" style="140" customWidth="1"/>
    <col min="1027" max="1030" width="9.140625" style="140" customWidth="1"/>
    <col min="1031" max="1032" width="11.140625" style="140" customWidth="1"/>
    <col min="1033" max="1034" width="11" style="140" customWidth="1"/>
    <col min="1035" max="1035" width="11.42578125" style="140" customWidth="1"/>
    <col min="1036" max="1036" width="12.85546875" style="140" customWidth="1"/>
    <col min="1037" max="1037" width="10.42578125" style="140" customWidth="1"/>
    <col min="1038" max="1038" width="10.140625" style="140" customWidth="1"/>
    <col min="1039" max="1280" width="9" style="140"/>
    <col min="1281" max="1281" width="5.140625" style="140" customWidth="1"/>
    <col min="1282" max="1282" width="7.140625" style="140" customWidth="1"/>
    <col min="1283" max="1286" width="9.140625" style="140" customWidth="1"/>
    <col min="1287" max="1288" width="11.140625" style="140" customWidth="1"/>
    <col min="1289" max="1290" width="11" style="140" customWidth="1"/>
    <col min="1291" max="1291" width="11.42578125" style="140" customWidth="1"/>
    <col min="1292" max="1292" width="12.85546875" style="140" customWidth="1"/>
    <col min="1293" max="1293" width="10.42578125" style="140" customWidth="1"/>
    <col min="1294" max="1294" width="10.140625" style="140" customWidth="1"/>
    <col min="1295" max="1536" width="9" style="140"/>
    <col min="1537" max="1537" width="5.140625" style="140" customWidth="1"/>
    <col min="1538" max="1538" width="7.140625" style="140" customWidth="1"/>
    <col min="1539" max="1542" width="9.140625" style="140" customWidth="1"/>
    <col min="1543" max="1544" width="11.140625" style="140" customWidth="1"/>
    <col min="1545" max="1546" width="11" style="140" customWidth="1"/>
    <col min="1547" max="1547" width="11.42578125" style="140" customWidth="1"/>
    <col min="1548" max="1548" width="12.85546875" style="140" customWidth="1"/>
    <col min="1549" max="1549" width="10.42578125" style="140" customWidth="1"/>
    <col min="1550" max="1550" width="10.140625" style="140" customWidth="1"/>
    <col min="1551" max="1792" width="9" style="140"/>
    <col min="1793" max="1793" width="5.140625" style="140" customWidth="1"/>
    <col min="1794" max="1794" width="7.140625" style="140" customWidth="1"/>
    <col min="1795" max="1798" width="9.140625" style="140" customWidth="1"/>
    <col min="1799" max="1800" width="11.140625" style="140" customWidth="1"/>
    <col min="1801" max="1802" width="11" style="140" customWidth="1"/>
    <col min="1803" max="1803" width="11.42578125" style="140" customWidth="1"/>
    <col min="1804" max="1804" width="12.85546875" style="140" customWidth="1"/>
    <col min="1805" max="1805" width="10.42578125" style="140" customWidth="1"/>
    <col min="1806" max="1806" width="10.140625" style="140" customWidth="1"/>
    <col min="1807" max="2048" width="9" style="140"/>
    <col min="2049" max="2049" width="5.140625" style="140" customWidth="1"/>
    <col min="2050" max="2050" width="7.140625" style="140" customWidth="1"/>
    <col min="2051" max="2054" width="9.140625" style="140" customWidth="1"/>
    <col min="2055" max="2056" width="11.140625" style="140" customWidth="1"/>
    <col min="2057" max="2058" width="11" style="140" customWidth="1"/>
    <col min="2059" max="2059" width="11.42578125" style="140" customWidth="1"/>
    <col min="2060" max="2060" width="12.85546875" style="140" customWidth="1"/>
    <col min="2061" max="2061" width="10.42578125" style="140" customWidth="1"/>
    <col min="2062" max="2062" width="10.140625" style="140" customWidth="1"/>
    <col min="2063" max="2304" width="9" style="140"/>
    <col min="2305" max="2305" width="5.140625" style="140" customWidth="1"/>
    <col min="2306" max="2306" width="7.140625" style="140" customWidth="1"/>
    <col min="2307" max="2310" width="9.140625" style="140" customWidth="1"/>
    <col min="2311" max="2312" width="11.140625" style="140" customWidth="1"/>
    <col min="2313" max="2314" width="11" style="140" customWidth="1"/>
    <col min="2315" max="2315" width="11.42578125" style="140" customWidth="1"/>
    <col min="2316" max="2316" width="12.85546875" style="140" customWidth="1"/>
    <col min="2317" max="2317" width="10.42578125" style="140" customWidth="1"/>
    <col min="2318" max="2318" width="10.140625" style="140" customWidth="1"/>
    <col min="2319" max="2560" width="9" style="140"/>
    <col min="2561" max="2561" width="5.140625" style="140" customWidth="1"/>
    <col min="2562" max="2562" width="7.140625" style="140" customWidth="1"/>
    <col min="2563" max="2566" width="9.140625" style="140" customWidth="1"/>
    <col min="2567" max="2568" width="11.140625" style="140" customWidth="1"/>
    <col min="2569" max="2570" width="11" style="140" customWidth="1"/>
    <col min="2571" max="2571" width="11.42578125" style="140" customWidth="1"/>
    <col min="2572" max="2572" width="12.85546875" style="140" customWidth="1"/>
    <col min="2573" max="2573" width="10.42578125" style="140" customWidth="1"/>
    <col min="2574" max="2574" width="10.140625" style="140" customWidth="1"/>
    <col min="2575" max="2816" width="9" style="140"/>
    <col min="2817" max="2817" width="5.140625" style="140" customWidth="1"/>
    <col min="2818" max="2818" width="7.140625" style="140" customWidth="1"/>
    <col min="2819" max="2822" width="9.140625" style="140" customWidth="1"/>
    <col min="2823" max="2824" width="11.140625" style="140" customWidth="1"/>
    <col min="2825" max="2826" width="11" style="140" customWidth="1"/>
    <col min="2827" max="2827" width="11.42578125" style="140" customWidth="1"/>
    <col min="2828" max="2828" width="12.85546875" style="140" customWidth="1"/>
    <col min="2829" max="2829" width="10.42578125" style="140" customWidth="1"/>
    <col min="2830" max="2830" width="10.140625" style="140" customWidth="1"/>
    <col min="2831" max="3072" width="9" style="140"/>
    <col min="3073" max="3073" width="5.140625" style="140" customWidth="1"/>
    <col min="3074" max="3074" width="7.140625" style="140" customWidth="1"/>
    <col min="3075" max="3078" width="9.140625" style="140" customWidth="1"/>
    <col min="3079" max="3080" width="11.140625" style="140" customWidth="1"/>
    <col min="3081" max="3082" width="11" style="140" customWidth="1"/>
    <col min="3083" max="3083" width="11.42578125" style="140" customWidth="1"/>
    <col min="3084" max="3084" width="12.85546875" style="140" customWidth="1"/>
    <col min="3085" max="3085" width="10.42578125" style="140" customWidth="1"/>
    <col min="3086" max="3086" width="10.140625" style="140" customWidth="1"/>
    <col min="3087" max="3328" width="9" style="140"/>
    <col min="3329" max="3329" width="5.140625" style="140" customWidth="1"/>
    <col min="3330" max="3330" width="7.140625" style="140" customWidth="1"/>
    <col min="3331" max="3334" width="9.140625" style="140" customWidth="1"/>
    <col min="3335" max="3336" width="11.140625" style="140" customWidth="1"/>
    <col min="3337" max="3338" width="11" style="140" customWidth="1"/>
    <col min="3339" max="3339" width="11.42578125" style="140" customWidth="1"/>
    <col min="3340" max="3340" width="12.85546875" style="140" customWidth="1"/>
    <col min="3341" max="3341" width="10.42578125" style="140" customWidth="1"/>
    <col min="3342" max="3342" width="10.140625" style="140" customWidth="1"/>
    <col min="3343" max="3584" width="9" style="140"/>
    <col min="3585" max="3585" width="5.140625" style="140" customWidth="1"/>
    <col min="3586" max="3586" width="7.140625" style="140" customWidth="1"/>
    <col min="3587" max="3590" width="9.140625" style="140" customWidth="1"/>
    <col min="3591" max="3592" width="11.140625" style="140" customWidth="1"/>
    <col min="3593" max="3594" width="11" style="140" customWidth="1"/>
    <col min="3595" max="3595" width="11.42578125" style="140" customWidth="1"/>
    <col min="3596" max="3596" width="12.85546875" style="140" customWidth="1"/>
    <col min="3597" max="3597" width="10.42578125" style="140" customWidth="1"/>
    <col min="3598" max="3598" width="10.140625" style="140" customWidth="1"/>
    <col min="3599" max="3840" width="9" style="140"/>
    <col min="3841" max="3841" width="5.140625" style="140" customWidth="1"/>
    <col min="3842" max="3842" width="7.140625" style="140" customWidth="1"/>
    <col min="3843" max="3846" width="9.140625" style="140" customWidth="1"/>
    <col min="3847" max="3848" width="11.140625" style="140" customWidth="1"/>
    <col min="3849" max="3850" width="11" style="140" customWidth="1"/>
    <col min="3851" max="3851" width="11.42578125" style="140" customWidth="1"/>
    <col min="3852" max="3852" width="12.85546875" style="140" customWidth="1"/>
    <col min="3853" max="3853" width="10.42578125" style="140" customWidth="1"/>
    <col min="3854" max="3854" width="10.140625" style="140" customWidth="1"/>
    <col min="3855" max="4096" width="9" style="140"/>
    <col min="4097" max="4097" width="5.140625" style="140" customWidth="1"/>
    <col min="4098" max="4098" width="7.140625" style="140" customWidth="1"/>
    <col min="4099" max="4102" width="9.140625" style="140" customWidth="1"/>
    <col min="4103" max="4104" width="11.140625" style="140" customWidth="1"/>
    <col min="4105" max="4106" width="11" style="140" customWidth="1"/>
    <col min="4107" max="4107" width="11.42578125" style="140" customWidth="1"/>
    <col min="4108" max="4108" width="12.85546875" style="140" customWidth="1"/>
    <col min="4109" max="4109" width="10.42578125" style="140" customWidth="1"/>
    <col min="4110" max="4110" width="10.140625" style="140" customWidth="1"/>
    <col min="4111" max="4352" width="9" style="140"/>
    <col min="4353" max="4353" width="5.140625" style="140" customWidth="1"/>
    <col min="4354" max="4354" width="7.140625" style="140" customWidth="1"/>
    <col min="4355" max="4358" width="9.140625" style="140" customWidth="1"/>
    <col min="4359" max="4360" width="11.140625" style="140" customWidth="1"/>
    <col min="4361" max="4362" width="11" style="140" customWidth="1"/>
    <col min="4363" max="4363" width="11.42578125" style="140" customWidth="1"/>
    <col min="4364" max="4364" width="12.85546875" style="140" customWidth="1"/>
    <col min="4365" max="4365" width="10.42578125" style="140" customWidth="1"/>
    <col min="4366" max="4366" width="10.140625" style="140" customWidth="1"/>
    <col min="4367" max="4608" width="9" style="140"/>
    <col min="4609" max="4609" width="5.140625" style="140" customWidth="1"/>
    <col min="4610" max="4610" width="7.140625" style="140" customWidth="1"/>
    <col min="4611" max="4614" width="9.140625" style="140" customWidth="1"/>
    <col min="4615" max="4616" width="11.140625" style="140" customWidth="1"/>
    <col min="4617" max="4618" width="11" style="140" customWidth="1"/>
    <col min="4619" max="4619" width="11.42578125" style="140" customWidth="1"/>
    <col min="4620" max="4620" width="12.85546875" style="140" customWidth="1"/>
    <col min="4621" max="4621" width="10.42578125" style="140" customWidth="1"/>
    <col min="4622" max="4622" width="10.140625" style="140" customWidth="1"/>
    <col min="4623" max="4864" width="9" style="140"/>
    <col min="4865" max="4865" width="5.140625" style="140" customWidth="1"/>
    <col min="4866" max="4866" width="7.140625" style="140" customWidth="1"/>
    <col min="4867" max="4870" width="9.140625" style="140" customWidth="1"/>
    <col min="4871" max="4872" width="11.140625" style="140" customWidth="1"/>
    <col min="4873" max="4874" width="11" style="140" customWidth="1"/>
    <col min="4875" max="4875" width="11.42578125" style="140" customWidth="1"/>
    <col min="4876" max="4876" width="12.85546875" style="140" customWidth="1"/>
    <col min="4877" max="4877" width="10.42578125" style="140" customWidth="1"/>
    <col min="4878" max="4878" width="10.140625" style="140" customWidth="1"/>
    <col min="4879" max="5120" width="9" style="140"/>
    <col min="5121" max="5121" width="5.140625" style="140" customWidth="1"/>
    <col min="5122" max="5122" width="7.140625" style="140" customWidth="1"/>
    <col min="5123" max="5126" width="9.140625" style="140" customWidth="1"/>
    <col min="5127" max="5128" width="11.140625" style="140" customWidth="1"/>
    <col min="5129" max="5130" width="11" style="140" customWidth="1"/>
    <col min="5131" max="5131" width="11.42578125" style="140" customWidth="1"/>
    <col min="5132" max="5132" width="12.85546875" style="140" customWidth="1"/>
    <col min="5133" max="5133" width="10.42578125" style="140" customWidth="1"/>
    <col min="5134" max="5134" width="10.140625" style="140" customWidth="1"/>
    <col min="5135" max="5376" width="9" style="140"/>
    <col min="5377" max="5377" width="5.140625" style="140" customWidth="1"/>
    <col min="5378" max="5378" width="7.140625" style="140" customWidth="1"/>
    <col min="5379" max="5382" width="9.140625" style="140" customWidth="1"/>
    <col min="5383" max="5384" width="11.140625" style="140" customWidth="1"/>
    <col min="5385" max="5386" width="11" style="140" customWidth="1"/>
    <col min="5387" max="5387" width="11.42578125" style="140" customWidth="1"/>
    <col min="5388" max="5388" width="12.85546875" style="140" customWidth="1"/>
    <col min="5389" max="5389" width="10.42578125" style="140" customWidth="1"/>
    <col min="5390" max="5390" width="10.140625" style="140" customWidth="1"/>
    <col min="5391" max="5632" width="9" style="140"/>
    <col min="5633" max="5633" width="5.140625" style="140" customWidth="1"/>
    <col min="5634" max="5634" width="7.140625" style="140" customWidth="1"/>
    <col min="5635" max="5638" width="9.140625" style="140" customWidth="1"/>
    <col min="5639" max="5640" width="11.140625" style="140" customWidth="1"/>
    <col min="5641" max="5642" width="11" style="140" customWidth="1"/>
    <col min="5643" max="5643" width="11.42578125" style="140" customWidth="1"/>
    <col min="5644" max="5644" width="12.85546875" style="140" customWidth="1"/>
    <col min="5645" max="5645" width="10.42578125" style="140" customWidth="1"/>
    <col min="5646" max="5646" width="10.140625" style="140" customWidth="1"/>
    <col min="5647" max="5888" width="9" style="140"/>
    <col min="5889" max="5889" width="5.140625" style="140" customWidth="1"/>
    <col min="5890" max="5890" width="7.140625" style="140" customWidth="1"/>
    <col min="5891" max="5894" width="9.140625" style="140" customWidth="1"/>
    <col min="5895" max="5896" width="11.140625" style="140" customWidth="1"/>
    <col min="5897" max="5898" width="11" style="140" customWidth="1"/>
    <col min="5899" max="5899" width="11.42578125" style="140" customWidth="1"/>
    <col min="5900" max="5900" width="12.85546875" style="140" customWidth="1"/>
    <col min="5901" max="5901" width="10.42578125" style="140" customWidth="1"/>
    <col min="5902" max="5902" width="10.140625" style="140" customWidth="1"/>
    <col min="5903" max="6144" width="9" style="140"/>
    <col min="6145" max="6145" width="5.140625" style="140" customWidth="1"/>
    <col min="6146" max="6146" width="7.140625" style="140" customWidth="1"/>
    <col min="6147" max="6150" width="9.140625" style="140" customWidth="1"/>
    <col min="6151" max="6152" width="11.140625" style="140" customWidth="1"/>
    <col min="6153" max="6154" width="11" style="140" customWidth="1"/>
    <col min="6155" max="6155" width="11.42578125" style="140" customWidth="1"/>
    <col min="6156" max="6156" width="12.85546875" style="140" customWidth="1"/>
    <col min="6157" max="6157" width="10.42578125" style="140" customWidth="1"/>
    <col min="6158" max="6158" width="10.140625" style="140" customWidth="1"/>
    <col min="6159" max="6400" width="9" style="140"/>
    <col min="6401" max="6401" width="5.140625" style="140" customWidth="1"/>
    <col min="6402" max="6402" width="7.140625" style="140" customWidth="1"/>
    <col min="6403" max="6406" width="9.140625" style="140" customWidth="1"/>
    <col min="6407" max="6408" width="11.140625" style="140" customWidth="1"/>
    <col min="6409" max="6410" width="11" style="140" customWidth="1"/>
    <col min="6411" max="6411" width="11.42578125" style="140" customWidth="1"/>
    <col min="6412" max="6412" width="12.85546875" style="140" customWidth="1"/>
    <col min="6413" max="6413" width="10.42578125" style="140" customWidth="1"/>
    <col min="6414" max="6414" width="10.140625" style="140" customWidth="1"/>
    <col min="6415" max="6656" width="9" style="140"/>
    <col min="6657" max="6657" width="5.140625" style="140" customWidth="1"/>
    <col min="6658" max="6658" width="7.140625" style="140" customWidth="1"/>
    <col min="6659" max="6662" width="9.140625" style="140" customWidth="1"/>
    <col min="6663" max="6664" width="11.140625" style="140" customWidth="1"/>
    <col min="6665" max="6666" width="11" style="140" customWidth="1"/>
    <col min="6667" max="6667" width="11.42578125" style="140" customWidth="1"/>
    <col min="6668" max="6668" width="12.85546875" style="140" customWidth="1"/>
    <col min="6669" max="6669" width="10.42578125" style="140" customWidth="1"/>
    <col min="6670" max="6670" width="10.140625" style="140" customWidth="1"/>
    <col min="6671" max="6912" width="9" style="140"/>
    <col min="6913" max="6913" width="5.140625" style="140" customWidth="1"/>
    <col min="6914" max="6914" width="7.140625" style="140" customWidth="1"/>
    <col min="6915" max="6918" width="9.140625" style="140" customWidth="1"/>
    <col min="6919" max="6920" width="11.140625" style="140" customWidth="1"/>
    <col min="6921" max="6922" width="11" style="140" customWidth="1"/>
    <col min="6923" max="6923" width="11.42578125" style="140" customWidth="1"/>
    <col min="6924" max="6924" width="12.85546875" style="140" customWidth="1"/>
    <col min="6925" max="6925" width="10.42578125" style="140" customWidth="1"/>
    <col min="6926" max="6926" width="10.140625" style="140" customWidth="1"/>
    <col min="6927" max="7168" width="9" style="140"/>
    <col min="7169" max="7169" width="5.140625" style="140" customWidth="1"/>
    <col min="7170" max="7170" width="7.140625" style="140" customWidth="1"/>
    <col min="7171" max="7174" width="9.140625" style="140" customWidth="1"/>
    <col min="7175" max="7176" width="11.140625" style="140" customWidth="1"/>
    <col min="7177" max="7178" width="11" style="140" customWidth="1"/>
    <col min="7179" max="7179" width="11.42578125" style="140" customWidth="1"/>
    <col min="7180" max="7180" width="12.85546875" style="140" customWidth="1"/>
    <col min="7181" max="7181" width="10.42578125" style="140" customWidth="1"/>
    <col min="7182" max="7182" width="10.140625" style="140" customWidth="1"/>
    <col min="7183" max="7424" width="9" style="140"/>
    <col min="7425" max="7425" width="5.140625" style="140" customWidth="1"/>
    <col min="7426" max="7426" width="7.140625" style="140" customWidth="1"/>
    <col min="7427" max="7430" width="9.140625" style="140" customWidth="1"/>
    <col min="7431" max="7432" width="11.140625" style="140" customWidth="1"/>
    <col min="7433" max="7434" width="11" style="140" customWidth="1"/>
    <col min="7435" max="7435" width="11.42578125" style="140" customWidth="1"/>
    <col min="7436" max="7436" width="12.85546875" style="140" customWidth="1"/>
    <col min="7437" max="7437" width="10.42578125" style="140" customWidth="1"/>
    <col min="7438" max="7438" width="10.140625" style="140" customWidth="1"/>
    <col min="7439" max="7680" width="9" style="140"/>
    <col min="7681" max="7681" width="5.140625" style="140" customWidth="1"/>
    <col min="7682" max="7682" width="7.140625" style="140" customWidth="1"/>
    <col min="7683" max="7686" width="9.140625" style="140" customWidth="1"/>
    <col min="7687" max="7688" width="11.140625" style="140" customWidth="1"/>
    <col min="7689" max="7690" width="11" style="140" customWidth="1"/>
    <col min="7691" max="7691" width="11.42578125" style="140" customWidth="1"/>
    <col min="7692" max="7692" width="12.85546875" style="140" customWidth="1"/>
    <col min="7693" max="7693" width="10.42578125" style="140" customWidth="1"/>
    <col min="7694" max="7694" width="10.140625" style="140" customWidth="1"/>
    <col min="7695" max="7936" width="9" style="140"/>
    <col min="7937" max="7937" width="5.140625" style="140" customWidth="1"/>
    <col min="7938" max="7938" width="7.140625" style="140" customWidth="1"/>
    <col min="7939" max="7942" width="9.140625" style="140" customWidth="1"/>
    <col min="7943" max="7944" width="11.140625" style="140" customWidth="1"/>
    <col min="7945" max="7946" width="11" style="140" customWidth="1"/>
    <col min="7947" max="7947" width="11.42578125" style="140" customWidth="1"/>
    <col min="7948" max="7948" width="12.85546875" style="140" customWidth="1"/>
    <col min="7949" max="7949" width="10.42578125" style="140" customWidth="1"/>
    <col min="7950" max="7950" width="10.140625" style="140" customWidth="1"/>
    <col min="7951" max="8192" width="9" style="140"/>
    <col min="8193" max="8193" width="5.140625" style="140" customWidth="1"/>
    <col min="8194" max="8194" width="7.140625" style="140" customWidth="1"/>
    <col min="8195" max="8198" width="9.140625" style="140" customWidth="1"/>
    <col min="8199" max="8200" width="11.140625" style="140" customWidth="1"/>
    <col min="8201" max="8202" width="11" style="140" customWidth="1"/>
    <col min="8203" max="8203" width="11.42578125" style="140" customWidth="1"/>
    <col min="8204" max="8204" width="12.85546875" style="140" customWidth="1"/>
    <col min="8205" max="8205" width="10.42578125" style="140" customWidth="1"/>
    <col min="8206" max="8206" width="10.140625" style="140" customWidth="1"/>
    <col min="8207" max="8448" width="9" style="140"/>
    <col min="8449" max="8449" width="5.140625" style="140" customWidth="1"/>
    <col min="8450" max="8450" width="7.140625" style="140" customWidth="1"/>
    <col min="8451" max="8454" width="9.140625" style="140" customWidth="1"/>
    <col min="8455" max="8456" width="11.140625" style="140" customWidth="1"/>
    <col min="8457" max="8458" width="11" style="140" customWidth="1"/>
    <col min="8459" max="8459" width="11.42578125" style="140" customWidth="1"/>
    <col min="8460" max="8460" width="12.85546875" style="140" customWidth="1"/>
    <col min="8461" max="8461" width="10.42578125" style="140" customWidth="1"/>
    <col min="8462" max="8462" width="10.140625" style="140" customWidth="1"/>
    <col min="8463" max="8704" width="9" style="140"/>
    <col min="8705" max="8705" width="5.140625" style="140" customWidth="1"/>
    <col min="8706" max="8706" width="7.140625" style="140" customWidth="1"/>
    <col min="8707" max="8710" width="9.140625" style="140" customWidth="1"/>
    <col min="8711" max="8712" width="11.140625" style="140" customWidth="1"/>
    <col min="8713" max="8714" width="11" style="140" customWidth="1"/>
    <col min="8715" max="8715" width="11.42578125" style="140" customWidth="1"/>
    <col min="8716" max="8716" width="12.85546875" style="140" customWidth="1"/>
    <col min="8717" max="8717" width="10.42578125" style="140" customWidth="1"/>
    <col min="8718" max="8718" width="10.140625" style="140" customWidth="1"/>
    <col min="8719" max="8960" width="9" style="140"/>
    <col min="8961" max="8961" width="5.140625" style="140" customWidth="1"/>
    <col min="8962" max="8962" width="7.140625" style="140" customWidth="1"/>
    <col min="8963" max="8966" width="9.140625" style="140" customWidth="1"/>
    <col min="8967" max="8968" width="11.140625" style="140" customWidth="1"/>
    <col min="8969" max="8970" width="11" style="140" customWidth="1"/>
    <col min="8971" max="8971" width="11.42578125" style="140" customWidth="1"/>
    <col min="8972" max="8972" width="12.85546875" style="140" customWidth="1"/>
    <col min="8973" max="8973" width="10.42578125" style="140" customWidth="1"/>
    <col min="8974" max="8974" width="10.140625" style="140" customWidth="1"/>
    <col min="8975" max="9216" width="9" style="140"/>
    <col min="9217" max="9217" width="5.140625" style="140" customWidth="1"/>
    <col min="9218" max="9218" width="7.140625" style="140" customWidth="1"/>
    <col min="9219" max="9222" width="9.140625" style="140" customWidth="1"/>
    <col min="9223" max="9224" width="11.140625" style="140" customWidth="1"/>
    <col min="9225" max="9226" width="11" style="140" customWidth="1"/>
    <col min="9227" max="9227" width="11.42578125" style="140" customWidth="1"/>
    <col min="9228" max="9228" width="12.85546875" style="140" customWidth="1"/>
    <col min="9229" max="9229" width="10.42578125" style="140" customWidth="1"/>
    <col min="9230" max="9230" width="10.140625" style="140" customWidth="1"/>
    <col min="9231" max="9472" width="9" style="140"/>
    <col min="9473" max="9473" width="5.140625" style="140" customWidth="1"/>
    <col min="9474" max="9474" width="7.140625" style="140" customWidth="1"/>
    <col min="9475" max="9478" width="9.140625" style="140" customWidth="1"/>
    <col min="9479" max="9480" width="11.140625" style="140" customWidth="1"/>
    <col min="9481" max="9482" width="11" style="140" customWidth="1"/>
    <col min="9483" max="9483" width="11.42578125" style="140" customWidth="1"/>
    <col min="9484" max="9484" width="12.85546875" style="140" customWidth="1"/>
    <col min="9485" max="9485" width="10.42578125" style="140" customWidth="1"/>
    <col min="9486" max="9486" width="10.140625" style="140" customWidth="1"/>
    <col min="9487" max="9728" width="9" style="140"/>
    <col min="9729" max="9729" width="5.140625" style="140" customWidth="1"/>
    <col min="9730" max="9730" width="7.140625" style="140" customWidth="1"/>
    <col min="9731" max="9734" width="9.140625" style="140" customWidth="1"/>
    <col min="9735" max="9736" width="11.140625" style="140" customWidth="1"/>
    <col min="9737" max="9738" width="11" style="140" customWidth="1"/>
    <col min="9739" max="9739" width="11.42578125" style="140" customWidth="1"/>
    <col min="9740" max="9740" width="12.85546875" style="140" customWidth="1"/>
    <col min="9741" max="9741" width="10.42578125" style="140" customWidth="1"/>
    <col min="9742" max="9742" width="10.140625" style="140" customWidth="1"/>
    <col min="9743" max="9984" width="9" style="140"/>
    <col min="9985" max="9985" width="5.140625" style="140" customWidth="1"/>
    <col min="9986" max="9986" width="7.140625" style="140" customWidth="1"/>
    <col min="9987" max="9990" width="9.140625" style="140" customWidth="1"/>
    <col min="9991" max="9992" width="11.140625" style="140" customWidth="1"/>
    <col min="9993" max="9994" width="11" style="140" customWidth="1"/>
    <col min="9995" max="9995" width="11.42578125" style="140" customWidth="1"/>
    <col min="9996" max="9996" width="12.85546875" style="140" customWidth="1"/>
    <col min="9997" max="9997" width="10.42578125" style="140" customWidth="1"/>
    <col min="9998" max="9998" width="10.140625" style="140" customWidth="1"/>
    <col min="9999" max="10240" width="9" style="140"/>
    <col min="10241" max="10241" width="5.140625" style="140" customWidth="1"/>
    <col min="10242" max="10242" width="7.140625" style="140" customWidth="1"/>
    <col min="10243" max="10246" width="9.140625" style="140" customWidth="1"/>
    <col min="10247" max="10248" width="11.140625" style="140" customWidth="1"/>
    <col min="10249" max="10250" width="11" style="140" customWidth="1"/>
    <col min="10251" max="10251" width="11.42578125" style="140" customWidth="1"/>
    <col min="10252" max="10252" width="12.85546875" style="140" customWidth="1"/>
    <col min="10253" max="10253" width="10.42578125" style="140" customWidth="1"/>
    <col min="10254" max="10254" width="10.140625" style="140" customWidth="1"/>
    <col min="10255" max="10496" width="9" style="140"/>
    <col min="10497" max="10497" width="5.140625" style="140" customWidth="1"/>
    <col min="10498" max="10498" width="7.140625" style="140" customWidth="1"/>
    <col min="10499" max="10502" width="9.140625" style="140" customWidth="1"/>
    <col min="10503" max="10504" width="11.140625" style="140" customWidth="1"/>
    <col min="10505" max="10506" width="11" style="140" customWidth="1"/>
    <col min="10507" max="10507" width="11.42578125" style="140" customWidth="1"/>
    <col min="10508" max="10508" width="12.85546875" style="140" customWidth="1"/>
    <col min="10509" max="10509" width="10.42578125" style="140" customWidth="1"/>
    <col min="10510" max="10510" width="10.140625" style="140" customWidth="1"/>
    <col min="10511" max="10752" width="9" style="140"/>
    <col min="10753" max="10753" width="5.140625" style="140" customWidth="1"/>
    <col min="10754" max="10754" width="7.140625" style="140" customWidth="1"/>
    <col min="10755" max="10758" width="9.140625" style="140" customWidth="1"/>
    <col min="10759" max="10760" width="11.140625" style="140" customWidth="1"/>
    <col min="10761" max="10762" width="11" style="140" customWidth="1"/>
    <col min="10763" max="10763" width="11.42578125" style="140" customWidth="1"/>
    <col min="10764" max="10764" width="12.85546875" style="140" customWidth="1"/>
    <col min="10765" max="10765" width="10.42578125" style="140" customWidth="1"/>
    <col min="10766" max="10766" width="10.140625" style="140" customWidth="1"/>
    <col min="10767" max="11008" width="9" style="140"/>
    <col min="11009" max="11009" width="5.140625" style="140" customWidth="1"/>
    <col min="11010" max="11010" width="7.140625" style="140" customWidth="1"/>
    <col min="11011" max="11014" width="9.140625" style="140" customWidth="1"/>
    <col min="11015" max="11016" width="11.140625" style="140" customWidth="1"/>
    <col min="11017" max="11018" width="11" style="140" customWidth="1"/>
    <col min="11019" max="11019" width="11.42578125" style="140" customWidth="1"/>
    <col min="11020" max="11020" width="12.85546875" style="140" customWidth="1"/>
    <col min="11021" max="11021" width="10.42578125" style="140" customWidth="1"/>
    <col min="11022" max="11022" width="10.140625" style="140" customWidth="1"/>
    <col min="11023" max="11264" width="9" style="140"/>
    <col min="11265" max="11265" width="5.140625" style="140" customWidth="1"/>
    <col min="11266" max="11266" width="7.140625" style="140" customWidth="1"/>
    <col min="11267" max="11270" width="9.140625" style="140" customWidth="1"/>
    <col min="11271" max="11272" width="11.140625" style="140" customWidth="1"/>
    <col min="11273" max="11274" width="11" style="140" customWidth="1"/>
    <col min="11275" max="11275" width="11.42578125" style="140" customWidth="1"/>
    <col min="11276" max="11276" width="12.85546875" style="140" customWidth="1"/>
    <col min="11277" max="11277" width="10.42578125" style="140" customWidth="1"/>
    <col min="11278" max="11278" width="10.140625" style="140" customWidth="1"/>
    <col min="11279" max="11520" width="9" style="140"/>
    <col min="11521" max="11521" width="5.140625" style="140" customWidth="1"/>
    <col min="11522" max="11522" width="7.140625" style="140" customWidth="1"/>
    <col min="11523" max="11526" width="9.140625" style="140" customWidth="1"/>
    <col min="11527" max="11528" width="11.140625" style="140" customWidth="1"/>
    <col min="11529" max="11530" width="11" style="140" customWidth="1"/>
    <col min="11531" max="11531" width="11.42578125" style="140" customWidth="1"/>
    <col min="11532" max="11532" width="12.85546875" style="140" customWidth="1"/>
    <col min="11533" max="11533" width="10.42578125" style="140" customWidth="1"/>
    <col min="11534" max="11534" width="10.140625" style="140" customWidth="1"/>
    <col min="11535" max="11776" width="9" style="140"/>
    <col min="11777" max="11777" width="5.140625" style="140" customWidth="1"/>
    <col min="11778" max="11778" width="7.140625" style="140" customWidth="1"/>
    <col min="11779" max="11782" width="9.140625" style="140" customWidth="1"/>
    <col min="11783" max="11784" width="11.140625" style="140" customWidth="1"/>
    <col min="11785" max="11786" width="11" style="140" customWidth="1"/>
    <col min="11787" max="11787" width="11.42578125" style="140" customWidth="1"/>
    <col min="11788" max="11788" width="12.85546875" style="140" customWidth="1"/>
    <col min="11789" max="11789" width="10.42578125" style="140" customWidth="1"/>
    <col min="11790" max="11790" width="10.140625" style="140" customWidth="1"/>
    <col min="11791" max="12032" width="9" style="140"/>
    <col min="12033" max="12033" width="5.140625" style="140" customWidth="1"/>
    <col min="12034" max="12034" width="7.140625" style="140" customWidth="1"/>
    <col min="12035" max="12038" width="9.140625" style="140" customWidth="1"/>
    <col min="12039" max="12040" width="11.140625" style="140" customWidth="1"/>
    <col min="12041" max="12042" width="11" style="140" customWidth="1"/>
    <col min="12043" max="12043" width="11.42578125" style="140" customWidth="1"/>
    <col min="12044" max="12044" width="12.85546875" style="140" customWidth="1"/>
    <col min="12045" max="12045" width="10.42578125" style="140" customWidth="1"/>
    <col min="12046" max="12046" width="10.140625" style="140" customWidth="1"/>
    <col min="12047" max="12288" width="9" style="140"/>
    <col min="12289" max="12289" width="5.140625" style="140" customWidth="1"/>
    <col min="12290" max="12290" width="7.140625" style="140" customWidth="1"/>
    <col min="12291" max="12294" width="9.140625" style="140" customWidth="1"/>
    <col min="12295" max="12296" width="11.140625" style="140" customWidth="1"/>
    <col min="12297" max="12298" width="11" style="140" customWidth="1"/>
    <col min="12299" max="12299" width="11.42578125" style="140" customWidth="1"/>
    <col min="12300" max="12300" width="12.85546875" style="140" customWidth="1"/>
    <col min="12301" max="12301" width="10.42578125" style="140" customWidth="1"/>
    <col min="12302" max="12302" width="10.140625" style="140" customWidth="1"/>
    <col min="12303" max="12544" width="9" style="140"/>
    <col min="12545" max="12545" width="5.140625" style="140" customWidth="1"/>
    <col min="12546" max="12546" width="7.140625" style="140" customWidth="1"/>
    <col min="12547" max="12550" width="9.140625" style="140" customWidth="1"/>
    <col min="12551" max="12552" width="11.140625" style="140" customWidth="1"/>
    <col min="12553" max="12554" width="11" style="140" customWidth="1"/>
    <col min="12555" max="12555" width="11.42578125" style="140" customWidth="1"/>
    <col min="12556" max="12556" width="12.85546875" style="140" customWidth="1"/>
    <col min="12557" max="12557" width="10.42578125" style="140" customWidth="1"/>
    <col min="12558" max="12558" width="10.140625" style="140" customWidth="1"/>
    <col min="12559" max="12800" width="9" style="140"/>
    <col min="12801" max="12801" width="5.140625" style="140" customWidth="1"/>
    <col min="12802" max="12802" width="7.140625" style="140" customWidth="1"/>
    <col min="12803" max="12806" width="9.140625" style="140" customWidth="1"/>
    <col min="12807" max="12808" width="11.140625" style="140" customWidth="1"/>
    <col min="12809" max="12810" width="11" style="140" customWidth="1"/>
    <col min="12811" max="12811" width="11.42578125" style="140" customWidth="1"/>
    <col min="12812" max="12812" width="12.85546875" style="140" customWidth="1"/>
    <col min="12813" max="12813" width="10.42578125" style="140" customWidth="1"/>
    <col min="12814" max="12814" width="10.140625" style="140" customWidth="1"/>
    <col min="12815" max="13056" width="9" style="140"/>
    <col min="13057" max="13057" width="5.140625" style="140" customWidth="1"/>
    <col min="13058" max="13058" width="7.140625" style="140" customWidth="1"/>
    <col min="13059" max="13062" width="9.140625" style="140" customWidth="1"/>
    <col min="13063" max="13064" width="11.140625" style="140" customWidth="1"/>
    <col min="13065" max="13066" width="11" style="140" customWidth="1"/>
    <col min="13067" max="13067" width="11.42578125" style="140" customWidth="1"/>
    <col min="13068" max="13068" width="12.85546875" style="140" customWidth="1"/>
    <col min="13069" max="13069" width="10.42578125" style="140" customWidth="1"/>
    <col min="13070" max="13070" width="10.140625" style="140" customWidth="1"/>
    <col min="13071" max="13312" width="9" style="140"/>
    <col min="13313" max="13313" width="5.140625" style="140" customWidth="1"/>
    <col min="13314" max="13314" width="7.140625" style="140" customWidth="1"/>
    <col min="13315" max="13318" width="9.140625" style="140" customWidth="1"/>
    <col min="13319" max="13320" width="11.140625" style="140" customWidth="1"/>
    <col min="13321" max="13322" width="11" style="140" customWidth="1"/>
    <col min="13323" max="13323" width="11.42578125" style="140" customWidth="1"/>
    <col min="13324" max="13324" width="12.85546875" style="140" customWidth="1"/>
    <col min="13325" max="13325" width="10.42578125" style="140" customWidth="1"/>
    <col min="13326" max="13326" width="10.140625" style="140" customWidth="1"/>
    <col min="13327" max="13568" width="9" style="140"/>
    <col min="13569" max="13569" width="5.140625" style="140" customWidth="1"/>
    <col min="13570" max="13570" width="7.140625" style="140" customWidth="1"/>
    <col min="13571" max="13574" width="9.140625" style="140" customWidth="1"/>
    <col min="13575" max="13576" width="11.140625" style="140" customWidth="1"/>
    <col min="13577" max="13578" width="11" style="140" customWidth="1"/>
    <col min="13579" max="13579" width="11.42578125" style="140" customWidth="1"/>
    <col min="13580" max="13580" width="12.85546875" style="140" customWidth="1"/>
    <col min="13581" max="13581" width="10.42578125" style="140" customWidth="1"/>
    <col min="13582" max="13582" width="10.140625" style="140" customWidth="1"/>
    <col min="13583" max="13824" width="9" style="140"/>
    <col min="13825" max="13825" width="5.140625" style="140" customWidth="1"/>
    <col min="13826" max="13826" width="7.140625" style="140" customWidth="1"/>
    <col min="13827" max="13830" width="9.140625" style="140" customWidth="1"/>
    <col min="13831" max="13832" width="11.140625" style="140" customWidth="1"/>
    <col min="13833" max="13834" width="11" style="140" customWidth="1"/>
    <col min="13835" max="13835" width="11.42578125" style="140" customWidth="1"/>
    <col min="13836" max="13836" width="12.85546875" style="140" customWidth="1"/>
    <col min="13837" max="13837" width="10.42578125" style="140" customWidth="1"/>
    <col min="13838" max="13838" width="10.140625" style="140" customWidth="1"/>
    <col min="13839" max="14080" width="9" style="140"/>
    <col min="14081" max="14081" width="5.140625" style="140" customWidth="1"/>
    <col min="14082" max="14082" width="7.140625" style="140" customWidth="1"/>
    <col min="14083" max="14086" width="9.140625" style="140" customWidth="1"/>
    <col min="14087" max="14088" width="11.140625" style="140" customWidth="1"/>
    <col min="14089" max="14090" width="11" style="140" customWidth="1"/>
    <col min="14091" max="14091" width="11.42578125" style="140" customWidth="1"/>
    <col min="14092" max="14092" width="12.85546875" style="140" customWidth="1"/>
    <col min="14093" max="14093" width="10.42578125" style="140" customWidth="1"/>
    <col min="14094" max="14094" width="10.140625" style="140" customWidth="1"/>
    <col min="14095" max="14336" width="9" style="140"/>
    <col min="14337" max="14337" width="5.140625" style="140" customWidth="1"/>
    <col min="14338" max="14338" width="7.140625" style="140" customWidth="1"/>
    <col min="14339" max="14342" width="9.140625" style="140" customWidth="1"/>
    <col min="14343" max="14344" width="11.140625" style="140" customWidth="1"/>
    <col min="14345" max="14346" width="11" style="140" customWidth="1"/>
    <col min="14347" max="14347" width="11.42578125" style="140" customWidth="1"/>
    <col min="14348" max="14348" width="12.85546875" style="140" customWidth="1"/>
    <col min="14349" max="14349" width="10.42578125" style="140" customWidth="1"/>
    <col min="14350" max="14350" width="10.140625" style="140" customWidth="1"/>
    <col min="14351" max="14592" width="9" style="140"/>
    <col min="14593" max="14593" width="5.140625" style="140" customWidth="1"/>
    <col min="14594" max="14594" width="7.140625" style="140" customWidth="1"/>
    <col min="14595" max="14598" width="9.140625" style="140" customWidth="1"/>
    <col min="14599" max="14600" width="11.140625" style="140" customWidth="1"/>
    <col min="14601" max="14602" width="11" style="140" customWidth="1"/>
    <col min="14603" max="14603" width="11.42578125" style="140" customWidth="1"/>
    <col min="14604" max="14604" width="12.85546875" style="140" customWidth="1"/>
    <col min="14605" max="14605" width="10.42578125" style="140" customWidth="1"/>
    <col min="14606" max="14606" width="10.140625" style="140" customWidth="1"/>
    <col min="14607" max="14848" width="9" style="140"/>
    <col min="14849" max="14849" width="5.140625" style="140" customWidth="1"/>
    <col min="14850" max="14850" width="7.140625" style="140" customWidth="1"/>
    <col min="14851" max="14854" width="9.140625" style="140" customWidth="1"/>
    <col min="14855" max="14856" width="11.140625" style="140" customWidth="1"/>
    <col min="14857" max="14858" width="11" style="140" customWidth="1"/>
    <col min="14859" max="14859" width="11.42578125" style="140" customWidth="1"/>
    <col min="14860" max="14860" width="12.85546875" style="140" customWidth="1"/>
    <col min="14861" max="14861" width="10.42578125" style="140" customWidth="1"/>
    <col min="14862" max="14862" width="10.140625" style="140" customWidth="1"/>
    <col min="14863" max="15104" width="9" style="140"/>
    <col min="15105" max="15105" width="5.140625" style="140" customWidth="1"/>
    <col min="15106" max="15106" width="7.140625" style="140" customWidth="1"/>
    <col min="15107" max="15110" width="9.140625" style="140" customWidth="1"/>
    <col min="15111" max="15112" width="11.140625" style="140" customWidth="1"/>
    <col min="15113" max="15114" width="11" style="140" customWidth="1"/>
    <col min="15115" max="15115" width="11.42578125" style="140" customWidth="1"/>
    <col min="15116" max="15116" width="12.85546875" style="140" customWidth="1"/>
    <col min="15117" max="15117" width="10.42578125" style="140" customWidth="1"/>
    <col min="15118" max="15118" width="10.140625" style="140" customWidth="1"/>
    <col min="15119" max="15360" width="9" style="140"/>
    <col min="15361" max="15361" width="5.140625" style="140" customWidth="1"/>
    <col min="15362" max="15362" width="7.140625" style="140" customWidth="1"/>
    <col min="15363" max="15366" width="9.140625" style="140" customWidth="1"/>
    <col min="15367" max="15368" width="11.140625" style="140" customWidth="1"/>
    <col min="15369" max="15370" width="11" style="140" customWidth="1"/>
    <col min="15371" max="15371" width="11.42578125" style="140" customWidth="1"/>
    <col min="15372" max="15372" width="12.85546875" style="140" customWidth="1"/>
    <col min="15373" max="15373" width="10.42578125" style="140" customWidth="1"/>
    <col min="15374" max="15374" width="10.140625" style="140" customWidth="1"/>
    <col min="15375" max="15616" width="9" style="140"/>
    <col min="15617" max="15617" width="5.140625" style="140" customWidth="1"/>
    <col min="15618" max="15618" width="7.140625" style="140" customWidth="1"/>
    <col min="15619" max="15622" width="9.140625" style="140" customWidth="1"/>
    <col min="15623" max="15624" width="11.140625" style="140" customWidth="1"/>
    <col min="15625" max="15626" width="11" style="140" customWidth="1"/>
    <col min="15627" max="15627" width="11.42578125" style="140" customWidth="1"/>
    <col min="15628" max="15628" width="12.85546875" style="140" customWidth="1"/>
    <col min="15629" max="15629" width="10.42578125" style="140" customWidth="1"/>
    <col min="15630" max="15630" width="10.140625" style="140" customWidth="1"/>
    <col min="15631" max="15872" width="9" style="140"/>
    <col min="15873" max="15873" width="5.140625" style="140" customWidth="1"/>
    <col min="15874" max="15874" width="7.140625" style="140" customWidth="1"/>
    <col min="15875" max="15878" width="9.140625" style="140" customWidth="1"/>
    <col min="15879" max="15880" width="11.140625" style="140" customWidth="1"/>
    <col min="15881" max="15882" width="11" style="140" customWidth="1"/>
    <col min="15883" max="15883" width="11.42578125" style="140" customWidth="1"/>
    <col min="15884" max="15884" width="12.85546875" style="140" customWidth="1"/>
    <col min="15885" max="15885" width="10.42578125" style="140" customWidth="1"/>
    <col min="15886" max="15886" width="10.140625" style="140" customWidth="1"/>
    <col min="15887" max="16128" width="9" style="140"/>
    <col min="16129" max="16129" width="5.140625" style="140" customWidth="1"/>
    <col min="16130" max="16130" width="7.140625" style="140" customWidth="1"/>
    <col min="16131" max="16134" width="9.140625" style="140" customWidth="1"/>
    <col min="16135" max="16136" width="11.140625" style="140" customWidth="1"/>
    <col min="16137" max="16138" width="11" style="140" customWidth="1"/>
    <col min="16139" max="16139" width="11.42578125" style="140" customWidth="1"/>
    <col min="16140" max="16140" width="12.85546875" style="140" customWidth="1"/>
    <col min="16141" max="16141" width="10.42578125" style="140" customWidth="1"/>
    <col min="16142" max="16142" width="10.140625" style="140" customWidth="1"/>
    <col min="16143" max="16384" width="9" style="140"/>
  </cols>
  <sheetData>
    <row r="1" spans="1:15">
      <c r="A1" s="345" t="s">
        <v>439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5">
      <c r="A2" s="345" t="s">
        <v>247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5" ht="21" customHeight="1">
      <c r="A3" s="167"/>
      <c r="B3" s="168"/>
      <c r="C3" s="168"/>
      <c r="D3" s="168"/>
      <c r="L3" s="211"/>
      <c r="M3" s="211"/>
      <c r="N3" s="211"/>
      <c r="O3" s="211"/>
    </row>
    <row r="4" spans="1:15">
      <c r="A4" s="346" t="s">
        <v>248</v>
      </c>
      <c r="B4" s="346" t="s">
        <v>249</v>
      </c>
      <c r="C4" s="348" t="s">
        <v>250</v>
      </c>
      <c r="D4" s="348"/>
      <c r="E4" s="349" t="s">
        <v>251</v>
      </c>
      <c r="F4" s="350"/>
      <c r="G4" s="351" t="s">
        <v>252</v>
      </c>
      <c r="H4" s="352"/>
      <c r="I4" s="349" t="s">
        <v>253</v>
      </c>
      <c r="J4" s="350"/>
      <c r="K4" s="346" t="s">
        <v>9</v>
      </c>
      <c r="L4" s="211"/>
      <c r="M4" s="211"/>
      <c r="N4" s="211"/>
      <c r="O4" s="211"/>
    </row>
    <row r="5" spans="1:15">
      <c r="A5" s="347"/>
      <c r="B5" s="347"/>
      <c r="C5" s="169" t="s">
        <v>254</v>
      </c>
      <c r="D5" s="169" t="s">
        <v>255</v>
      </c>
      <c r="E5" s="169" t="s">
        <v>254</v>
      </c>
      <c r="F5" s="169" t="s">
        <v>255</v>
      </c>
      <c r="G5" s="169" t="s">
        <v>254</v>
      </c>
      <c r="H5" s="169" t="s">
        <v>255</v>
      </c>
      <c r="I5" s="169" t="s">
        <v>254</v>
      </c>
      <c r="J5" s="169" t="s">
        <v>255</v>
      </c>
      <c r="K5" s="347"/>
      <c r="L5" s="211" t="s">
        <v>256</v>
      </c>
      <c r="M5" s="211"/>
      <c r="N5" s="211" t="s">
        <v>257</v>
      </c>
      <c r="O5" s="211"/>
    </row>
    <row r="6" spans="1:15">
      <c r="A6" s="170">
        <v>1</v>
      </c>
      <c r="B6" s="171" t="s">
        <v>258</v>
      </c>
      <c r="C6" s="172">
        <v>10000</v>
      </c>
      <c r="D6" s="172">
        <v>10000</v>
      </c>
      <c r="E6" s="173">
        <f>8000*10</f>
        <v>80000</v>
      </c>
      <c r="F6" s="173">
        <f>8000*10</f>
        <v>80000</v>
      </c>
      <c r="G6" s="174">
        <f>+(5*3*200*7)*'จำแนกหน่วย (2)'!C101</f>
        <v>1995000</v>
      </c>
      <c r="H6" s="174">
        <f>+(5*3*200*7)*'จำแนกหน่วย (2)'!C101</f>
        <v>1995000</v>
      </c>
      <c r="I6" s="175">
        <v>0</v>
      </c>
      <c r="J6" s="175">
        <v>0</v>
      </c>
      <c r="K6" s="173">
        <f>C6+D6+E6+F6+G6+H6+I6+J6</f>
        <v>4170000</v>
      </c>
      <c r="L6" s="211">
        <v>10</v>
      </c>
      <c r="M6" s="211"/>
      <c r="N6" s="305">
        <f>SUM(G6:H6)</f>
        <v>3990000</v>
      </c>
      <c r="O6" s="211"/>
    </row>
    <row r="7" spans="1:15">
      <c r="A7" s="170">
        <v>2</v>
      </c>
      <c r="B7" s="171" t="s">
        <v>225</v>
      </c>
      <c r="C7" s="172">
        <v>10000</v>
      </c>
      <c r="D7" s="172">
        <v>10000</v>
      </c>
      <c r="E7" s="173">
        <f>8000*9</f>
        <v>72000</v>
      </c>
      <c r="F7" s="173">
        <f>8000*9</f>
        <v>72000</v>
      </c>
      <c r="G7" s="177">
        <f>+(5*3*200*7)*'จำแนกหน่วย (2)'!C15</f>
        <v>3087000</v>
      </c>
      <c r="H7" s="178">
        <f>+(5*3*200*7)*'จำแนกหน่วย (2)'!C15</f>
        <v>3087000</v>
      </c>
      <c r="I7" s="175">
        <v>0</v>
      </c>
      <c r="J7" s="175">
        <v>0</v>
      </c>
      <c r="K7" s="173">
        <f t="shared" ref="K7:K17" si="0">C7+D7+E7+F7+G7+H7+I7+J7</f>
        <v>6338000</v>
      </c>
      <c r="L7" s="211">
        <v>9</v>
      </c>
      <c r="M7" s="211"/>
      <c r="N7" s="305">
        <f>SUM(G7:H7)</f>
        <v>6174000</v>
      </c>
      <c r="O7" s="211"/>
    </row>
    <row r="8" spans="1:15">
      <c r="A8" s="170">
        <v>3</v>
      </c>
      <c r="B8" s="171" t="s">
        <v>226</v>
      </c>
      <c r="C8" s="172">
        <v>10000</v>
      </c>
      <c r="D8" s="172">
        <v>10000</v>
      </c>
      <c r="E8" s="173">
        <f>8000*8</f>
        <v>64000</v>
      </c>
      <c r="F8" s="173">
        <f>8000*8</f>
        <v>64000</v>
      </c>
      <c r="G8" s="177">
        <f>+(5*3*200*7)*'จำแนกหน่วย (2)'!C24</f>
        <v>2478000</v>
      </c>
      <c r="H8" s="178">
        <f>+(5*3*200*7)*'จำแนกหน่วย (2)'!C24</f>
        <v>2478000</v>
      </c>
      <c r="I8" s="175">
        <v>0</v>
      </c>
      <c r="J8" s="175">
        <v>0</v>
      </c>
      <c r="K8" s="173">
        <f t="shared" si="0"/>
        <v>5104000</v>
      </c>
      <c r="L8" s="211">
        <v>8</v>
      </c>
      <c r="M8" s="211"/>
      <c r="N8" s="305">
        <f t="shared" ref="N8:N15" si="1">SUM(G8:H8)</f>
        <v>4956000</v>
      </c>
      <c r="O8" s="211"/>
    </row>
    <row r="9" spans="1:15">
      <c r="A9" s="170">
        <v>4</v>
      </c>
      <c r="B9" s="171" t="s">
        <v>227</v>
      </c>
      <c r="C9" s="172">
        <v>10000</v>
      </c>
      <c r="D9" s="172">
        <v>10000</v>
      </c>
      <c r="E9" s="173">
        <f>8000*8</f>
        <v>64000</v>
      </c>
      <c r="F9" s="173">
        <f>8000*8</f>
        <v>64000</v>
      </c>
      <c r="G9" s="177">
        <f>+(5*3*200*7)*'จำแนกหน่วย (2)'!C33</f>
        <v>5082000</v>
      </c>
      <c r="H9" s="178">
        <f>+(5*3*200*7)*'จำแนกหน่วย (2)'!C33</f>
        <v>5082000</v>
      </c>
      <c r="I9" s="175">
        <v>0</v>
      </c>
      <c r="J9" s="175">
        <v>0</v>
      </c>
      <c r="K9" s="173">
        <f t="shared" si="0"/>
        <v>10312000</v>
      </c>
      <c r="L9" s="211">
        <v>8</v>
      </c>
      <c r="M9" s="211"/>
      <c r="N9" s="305">
        <f t="shared" si="1"/>
        <v>10164000</v>
      </c>
      <c r="O9" s="211"/>
    </row>
    <row r="10" spans="1:15">
      <c r="A10" s="170">
        <v>5</v>
      </c>
      <c r="B10" s="171" t="s">
        <v>228</v>
      </c>
      <c r="C10" s="172">
        <v>10000</v>
      </c>
      <c r="D10" s="172">
        <v>10000</v>
      </c>
      <c r="E10" s="173">
        <f>8000*12</f>
        <v>96000</v>
      </c>
      <c r="F10" s="173">
        <f>8000*12</f>
        <v>96000</v>
      </c>
      <c r="G10" s="177">
        <f>+(5*3*200*7)*'จำแนกหน่วย (2)'!C46</f>
        <v>6741000</v>
      </c>
      <c r="H10" s="178">
        <f>+(5*3*200*7)*'จำแนกหน่วย (2)'!C46</f>
        <v>6741000</v>
      </c>
      <c r="I10" s="175">
        <v>0</v>
      </c>
      <c r="J10" s="175">
        <v>0</v>
      </c>
      <c r="K10" s="173">
        <f t="shared" si="0"/>
        <v>13694000</v>
      </c>
      <c r="L10" s="211">
        <v>12</v>
      </c>
      <c r="M10" s="211"/>
      <c r="N10" s="305">
        <f t="shared" si="1"/>
        <v>13482000</v>
      </c>
      <c r="O10" s="211"/>
    </row>
    <row r="11" spans="1:15">
      <c r="A11" s="170">
        <v>6</v>
      </c>
      <c r="B11" s="171" t="s">
        <v>229</v>
      </c>
      <c r="C11" s="172">
        <v>10000</v>
      </c>
      <c r="D11" s="172">
        <v>10000</v>
      </c>
      <c r="E11" s="173">
        <f>8000*8</f>
        <v>64000</v>
      </c>
      <c r="F11" s="173">
        <f>8000*8</f>
        <v>64000</v>
      </c>
      <c r="G11" s="177">
        <f>+(5*3*200*7)*'จำแนกหน่วย (2)'!C55</f>
        <v>2394000</v>
      </c>
      <c r="H11" s="178">
        <f>+(5*3*200*7)*'จำแนกหน่วย (2)'!C55</f>
        <v>2394000</v>
      </c>
      <c r="I11" s="175">
        <v>0</v>
      </c>
      <c r="J11" s="175">
        <v>0</v>
      </c>
      <c r="K11" s="173">
        <f t="shared" si="0"/>
        <v>4936000</v>
      </c>
      <c r="L11" s="211">
        <v>8</v>
      </c>
      <c r="M11" s="211"/>
      <c r="N11" s="305">
        <f t="shared" si="1"/>
        <v>4788000</v>
      </c>
      <c r="O11" s="211"/>
    </row>
    <row r="12" spans="1:15">
      <c r="A12" s="170">
        <v>7</v>
      </c>
      <c r="B12" s="171" t="s">
        <v>230</v>
      </c>
      <c r="C12" s="172">
        <v>10000</v>
      </c>
      <c r="D12" s="172">
        <v>10000</v>
      </c>
      <c r="E12" s="173">
        <f>8000*9</f>
        <v>72000</v>
      </c>
      <c r="F12" s="173">
        <f>8000*9</f>
        <v>72000</v>
      </c>
      <c r="G12" s="177">
        <f>+(5*3*200*7)*'จำแนกหน่วย (2)'!C65</f>
        <v>3402000</v>
      </c>
      <c r="H12" s="178">
        <f>+(5*3*200*7)*'จำแนกหน่วย (2)'!C65</f>
        <v>3402000</v>
      </c>
      <c r="I12" s="175">
        <v>0</v>
      </c>
      <c r="J12" s="175">
        <v>0</v>
      </c>
      <c r="K12" s="173">
        <f t="shared" si="0"/>
        <v>6968000</v>
      </c>
      <c r="L12" s="211">
        <v>9</v>
      </c>
      <c r="M12" s="211"/>
      <c r="N12" s="305">
        <f t="shared" si="1"/>
        <v>6804000</v>
      </c>
      <c r="O12" s="211"/>
    </row>
    <row r="13" spans="1:15">
      <c r="A13" s="170">
        <v>8</v>
      </c>
      <c r="B13" s="171" t="s">
        <v>231</v>
      </c>
      <c r="C13" s="172">
        <v>10000</v>
      </c>
      <c r="D13" s="172">
        <v>10000</v>
      </c>
      <c r="E13" s="173">
        <f>8000*8</f>
        <v>64000</v>
      </c>
      <c r="F13" s="173">
        <f>8000*8</f>
        <v>64000</v>
      </c>
      <c r="G13" s="177">
        <f>+(5*3*200*7)*'จำแนกหน่วย (2)'!C74</f>
        <v>2163000</v>
      </c>
      <c r="H13" s="178">
        <f>+(5*3*200*7)*'จำแนกหน่วย (2)'!C74</f>
        <v>2163000</v>
      </c>
      <c r="I13" s="175">
        <v>0</v>
      </c>
      <c r="J13" s="175">
        <v>0</v>
      </c>
      <c r="K13" s="173">
        <f t="shared" si="0"/>
        <v>4474000</v>
      </c>
      <c r="L13" s="211">
        <v>8</v>
      </c>
      <c r="M13" s="211"/>
      <c r="N13" s="305">
        <f t="shared" si="1"/>
        <v>4326000</v>
      </c>
      <c r="O13" s="211"/>
    </row>
    <row r="14" spans="1:15">
      <c r="A14" s="170">
        <v>9</v>
      </c>
      <c r="B14" s="171" t="s">
        <v>232</v>
      </c>
      <c r="C14" s="172">
        <v>10000</v>
      </c>
      <c r="D14" s="172">
        <v>10000</v>
      </c>
      <c r="E14" s="173">
        <f>8000*7</f>
        <v>56000</v>
      </c>
      <c r="F14" s="173">
        <f>8000*7</f>
        <v>56000</v>
      </c>
      <c r="G14" s="177">
        <f>+(5*3*200*7)*'จำแนกหน่วย (2)'!C82</f>
        <v>2730000</v>
      </c>
      <c r="H14" s="178">
        <f>+(5*3*200*7)*'จำแนกหน่วย (2)'!C82</f>
        <v>2730000</v>
      </c>
      <c r="I14" s="175">
        <v>0</v>
      </c>
      <c r="J14" s="175">
        <v>0</v>
      </c>
      <c r="K14" s="173">
        <f t="shared" si="0"/>
        <v>5592000</v>
      </c>
      <c r="L14" s="211">
        <v>7</v>
      </c>
      <c r="M14" s="211"/>
      <c r="N14" s="305">
        <f t="shared" si="1"/>
        <v>5460000</v>
      </c>
      <c r="O14" s="211"/>
    </row>
    <row r="15" spans="1:15">
      <c r="A15" s="170">
        <v>10</v>
      </c>
      <c r="B15" s="171" t="s">
        <v>233</v>
      </c>
      <c r="C15" s="172">
        <v>10000</v>
      </c>
      <c r="D15" s="172">
        <v>10000</v>
      </c>
      <c r="E15" s="173">
        <f>8000*7</f>
        <v>56000</v>
      </c>
      <c r="F15" s="173">
        <f>8000*7</f>
        <v>56000</v>
      </c>
      <c r="G15" s="177">
        <f>+(5*3*200*7)*'จำแนกหน่วย (2)'!C90</f>
        <v>2730000</v>
      </c>
      <c r="H15" s="178">
        <f>+(5*3*200*7)*'จำแนกหน่วย (2)'!C90</f>
        <v>2730000</v>
      </c>
      <c r="I15" s="175">
        <v>0</v>
      </c>
      <c r="J15" s="175">
        <v>0</v>
      </c>
      <c r="K15" s="173">
        <f t="shared" si="0"/>
        <v>5592000</v>
      </c>
      <c r="L15" s="211">
        <v>7</v>
      </c>
      <c r="M15" s="211"/>
      <c r="N15" s="305">
        <f t="shared" si="1"/>
        <v>5460000</v>
      </c>
      <c r="O15" s="211"/>
    </row>
    <row r="16" spans="1:15">
      <c r="A16" s="170">
        <v>11</v>
      </c>
      <c r="B16" s="171" t="s">
        <v>259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5">
        <v>0</v>
      </c>
      <c r="J16" s="175">
        <v>0</v>
      </c>
      <c r="K16" s="173">
        <f>SUM(I16:J16)</f>
        <v>0</v>
      </c>
      <c r="L16" s="211"/>
      <c r="M16" s="211"/>
      <c r="N16" s="305"/>
      <c r="O16" s="211"/>
    </row>
    <row r="17" spans="1:15" ht="21.75" thickBot="1">
      <c r="A17" s="170">
        <v>12</v>
      </c>
      <c r="B17" s="286" t="s">
        <v>443</v>
      </c>
      <c r="C17" s="172">
        <v>100000</v>
      </c>
      <c r="D17" s="172">
        <v>100000</v>
      </c>
      <c r="E17" s="172">
        <v>0</v>
      </c>
      <c r="F17" s="172">
        <v>0</v>
      </c>
      <c r="G17" s="172">
        <v>0</v>
      </c>
      <c r="H17" s="172">
        <v>0</v>
      </c>
      <c r="I17" s="177">
        <v>36850</v>
      </c>
      <c r="J17" s="173">
        <v>36850</v>
      </c>
      <c r="K17" s="173">
        <f t="shared" si="0"/>
        <v>273700</v>
      </c>
      <c r="L17" s="306">
        <f>SUM(L6:L15)</f>
        <v>86</v>
      </c>
      <c r="M17" s="211"/>
      <c r="N17" s="305">
        <f>SUM(N6:N15)</f>
        <v>65604000</v>
      </c>
      <c r="O17" s="211"/>
    </row>
    <row r="18" spans="1:15" ht="21.75" thickBot="1">
      <c r="A18" s="340" t="s">
        <v>260</v>
      </c>
      <c r="B18" s="341"/>
      <c r="C18" s="179">
        <f t="shared" ref="C18:K18" si="2">SUM(C6:C17)</f>
        <v>200000</v>
      </c>
      <c r="D18" s="179">
        <f t="shared" si="2"/>
        <v>200000</v>
      </c>
      <c r="E18" s="179">
        <f t="shared" si="2"/>
        <v>688000</v>
      </c>
      <c r="F18" s="179">
        <f t="shared" si="2"/>
        <v>688000</v>
      </c>
      <c r="G18" s="179">
        <f t="shared" si="2"/>
        <v>32802000</v>
      </c>
      <c r="H18" s="179">
        <f t="shared" si="2"/>
        <v>32802000</v>
      </c>
      <c r="I18" s="179">
        <f t="shared" si="2"/>
        <v>36850</v>
      </c>
      <c r="J18" s="179">
        <f t="shared" si="2"/>
        <v>36850</v>
      </c>
      <c r="K18" s="179">
        <f t="shared" si="2"/>
        <v>67453700</v>
      </c>
      <c r="L18" s="211"/>
      <c r="M18" s="211"/>
      <c r="N18" s="305"/>
      <c r="O18" s="211"/>
    </row>
    <row r="19" spans="1:15" s="182" customFormat="1" ht="21.75" thickBot="1">
      <c r="A19" s="342" t="s">
        <v>9</v>
      </c>
      <c r="B19" s="341"/>
      <c r="C19" s="343">
        <f>SUM(C18:D18)</f>
        <v>400000</v>
      </c>
      <c r="D19" s="344"/>
      <c r="E19" s="343">
        <f>SUM(E18:F18)</f>
        <v>1376000</v>
      </c>
      <c r="F19" s="344"/>
      <c r="G19" s="343">
        <v>65604000</v>
      </c>
      <c r="H19" s="344"/>
      <c r="I19" s="343">
        <f>SUM(I18:J18)</f>
        <v>73700</v>
      </c>
      <c r="J19" s="344"/>
      <c r="K19" s="180">
        <f>SUM(C19:J19)</f>
        <v>67453700</v>
      </c>
      <c r="L19" s="181"/>
      <c r="N19" s="183"/>
    </row>
    <row r="20" spans="1:15" s="182" customFormat="1">
      <c r="A20" s="168"/>
      <c r="B20" s="168"/>
      <c r="C20" s="184"/>
      <c r="D20" s="184"/>
      <c r="E20" s="184"/>
      <c r="F20" s="184"/>
      <c r="G20" s="184"/>
      <c r="H20" s="184"/>
      <c r="I20" s="184"/>
      <c r="J20" s="184"/>
      <c r="K20" s="183"/>
      <c r="L20" s="185"/>
      <c r="N20" s="183"/>
    </row>
    <row r="21" spans="1:15">
      <c r="A21" s="140"/>
      <c r="B21" s="140"/>
      <c r="G21" s="315" t="s">
        <v>153</v>
      </c>
      <c r="H21" s="315"/>
      <c r="I21" s="186"/>
      <c r="K21" s="187"/>
      <c r="L21" s="186"/>
      <c r="N21" s="176"/>
    </row>
    <row r="22" spans="1:15">
      <c r="D22" s="176"/>
      <c r="F22" s="190" t="s">
        <v>149</v>
      </c>
      <c r="I22" s="186"/>
      <c r="J22" s="186"/>
      <c r="K22" s="186"/>
    </row>
    <row r="23" spans="1:15">
      <c r="G23" s="315" t="s">
        <v>234</v>
      </c>
      <c r="H23" s="315"/>
      <c r="I23" s="186"/>
      <c r="J23" s="186"/>
    </row>
    <row r="24" spans="1:15">
      <c r="G24" s="315" t="s">
        <v>210</v>
      </c>
      <c r="H24" s="315"/>
      <c r="I24" s="186"/>
      <c r="J24" s="186"/>
    </row>
    <row r="25" spans="1:15">
      <c r="G25" s="315" t="s">
        <v>437</v>
      </c>
      <c r="H25" s="315"/>
      <c r="I25" s="186"/>
      <c r="J25" s="186"/>
    </row>
    <row r="26" spans="1:15" hidden="1">
      <c r="D26" s="140">
        <f>+'ศูนย์ บช.-ภ.'!G15</f>
        <v>200000</v>
      </c>
      <c r="F26" s="140">
        <f>+'ศูนย์ บก.-จว.'!G17</f>
        <v>1376000</v>
      </c>
      <c r="H26" s="176">
        <f>+'จำแนกหน่วย (2)'!K102</f>
        <v>65604000</v>
      </c>
      <c r="I26" s="186"/>
      <c r="J26" s="186">
        <f>+ตั้งศูนย์ตร.!G10</f>
        <v>73700</v>
      </c>
      <c r="K26" s="186">
        <f>+D26+F26+H26+J26</f>
        <v>67253700</v>
      </c>
    </row>
    <row r="27" spans="1:15">
      <c r="I27" s="186"/>
      <c r="J27" s="186"/>
    </row>
    <row r="28" spans="1:15">
      <c r="I28" s="186"/>
      <c r="J28" s="186"/>
    </row>
    <row r="29" spans="1:15">
      <c r="I29" s="186"/>
      <c r="J29" s="186"/>
    </row>
    <row r="30" spans="1:15">
      <c r="I30" s="186"/>
      <c r="J30" s="186"/>
    </row>
  </sheetData>
  <mergeCells count="19">
    <mergeCell ref="I19:J19"/>
    <mergeCell ref="A1:K1"/>
    <mergeCell ref="A2:K2"/>
    <mergeCell ref="A4:A5"/>
    <mergeCell ref="B4:B5"/>
    <mergeCell ref="C4:D4"/>
    <mergeCell ref="E4:F4"/>
    <mergeCell ref="G4:H4"/>
    <mergeCell ref="I4:J4"/>
    <mergeCell ref="K4:K5"/>
    <mergeCell ref="G21:H21"/>
    <mergeCell ref="G23:H23"/>
    <mergeCell ref="G24:H24"/>
    <mergeCell ref="G25:H25"/>
    <mergeCell ref="A18:B18"/>
    <mergeCell ref="A19:B19"/>
    <mergeCell ref="C19:D19"/>
    <mergeCell ref="E19:F19"/>
    <mergeCell ref="G19:H19"/>
  </mergeCells>
  <printOptions horizontalCentered="1"/>
  <pageMargins left="0.19685039370078741" right="0.11811023622047245" top="0.78" bottom="0" header="0" footer="0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M50"/>
  <sheetViews>
    <sheetView view="pageBreakPreview" zoomScaleNormal="100" zoomScaleSheetLayoutView="100" workbookViewId="0">
      <selection activeCell="G9" sqref="G9"/>
    </sheetView>
  </sheetViews>
  <sheetFormatPr defaultRowHeight="12.75"/>
  <cols>
    <col min="1" max="1" width="6" style="191" customWidth="1"/>
    <col min="2" max="2" width="15.7109375" style="191" customWidth="1"/>
    <col min="3" max="3" width="5.5703125" style="191" customWidth="1"/>
    <col min="4" max="4" width="10.28515625" style="191" customWidth="1"/>
    <col min="5" max="5" width="11" style="191" customWidth="1"/>
    <col min="6" max="6" width="12.42578125" style="191" customWidth="1"/>
    <col min="7" max="7" width="14.7109375" style="191" customWidth="1"/>
    <col min="8" max="256" width="9" style="191"/>
    <col min="257" max="257" width="6" style="191" customWidth="1"/>
    <col min="258" max="258" width="15.7109375" style="191" customWidth="1"/>
    <col min="259" max="259" width="5.5703125" style="191" customWidth="1"/>
    <col min="260" max="260" width="10.28515625" style="191" customWidth="1"/>
    <col min="261" max="261" width="11" style="191" customWidth="1"/>
    <col min="262" max="262" width="12.42578125" style="191" customWidth="1"/>
    <col min="263" max="263" width="14.7109375" style="191" customWidth="1"/>
    <col min="264" max="512" width="9" style="191"/>
    <col min="513" max="513" width="6" style="191" customWidth="1"/>
    <col min="514" max="514" width="15.7109375" style="191" customWidth="1"/>
    <col min="515" max="515" width="5.5703125" style="191" customWidth="1"/>
    <col min="516" max="516" width="10.28515625" style="191" customWidth="1"/>
    <col min="517" max="517" width="11" style="191" customWidth="1"/>
    <col min="518" max="518" width="12.42578125" style="191" customWidth="1"/>
    <col min="519" max="519" width="14.7109375" style="191" customWidth="1"/>
    <col min="520" max="768" width="9" style="191"/>
    <col min="769" max="769" width="6" style="191" customWidth="1"/>
    <col min="770" max="770" width="15.7109375" style="191" customWidth="1"/>
    <col min="771" max="771" width="5.5703125" style="191" customWidth="1"/>
    <col min="772" max="772" width="10.28515625" style="191" customWidth="1"/>
    <col min="773" max="773" width="11" style="191" customWidth="1"/>
    <col min="774" max="774" width="12.42578125" style="191" customWidth="1"/>
    <col min="775" max="775" width="14.7109375" style="191" customWidth="1"/>
    <col min="776" max="1024" width="9" style="191"/>
    <col min="1025" max="1025" width="6" style="191" customWidth="1"/>
    <col min="1026" max="1026" width="15.7109375" style="191" customWidth="1"/>
    <col min="1027" max="1027" width="5.5703125" style="191" customWidth="1"/>
    <col min="1028" max="1028" width="10.28515625" style="191" customWidth="1"/>
    <col min="1029" max="1029" width="11" style="191" customWidth="1"/>
    <col min="1030" max="1030" width="12.42578125" style="191" customWidth="1"/>
    <col min="1031" max="1031" width="14.7109375" style="191" customWidth="1"/>
    <col min="1032" max="1280" width="9" style="191"/>
    <col min="1281" max="1281" width="6" style="191" customWidth="1"/>
    <col min="1282" max="1282" width="15.7109375" style="191" customWidth="1"/>
    <col min="1283" max="1283" width="5.5703125" style="191" customWidth="1"/>
    <col min="1284" max="1284" width="10.28515625" style="191" customWidth="1"/>
    <col min="1285" max="1285" width="11" style="191" customWidth="1"/>
    <col min="1286" max="1286" width="12.42578125" style="191" customWidth="1"/>
    <col min="1287" max="1287" width="14.7109375" style="191" customWidth="1"/>
    <col min="1288" max="1536" width="9" style="191"/>
    <col min="1537" max="1537" width="6" style="191" customWidth="1"/>
    <col min="1538" max="1538" width="15.7109375" style="191" customWidth="1"/>
    <col min="1539" max="1539" width="5.5703125" style="191" customWidth="1"/>
    <col min="1540" max="1540" width="10.28515625" style="191" customWidth="1"/>
    <col min="1541" max="1541" width="11" style="191" customWidth="1"/>
    <col min="1542" max="1542" width="12.42578125" style="191" customWidth="1"/>
    <col min="1543" max="1543" width="14.7109375" style="191" customWidth="1"/>
    <col min="1544" max="1792" width="9" style="191"/>
    <col min="1793" max="1793" width="6" style="191" customWidth="1"/>
    <col min="1794" max="1794" width="15.7109375" style="191" customWidth="1"/>
    <col min="1795" max="1795" width="5.5703125" style="191" customWidth="1"/>
    <col min="1796" max="1796" width="10.28515625" style="191" customWidth="1"/>
    <col min="1797" max="1797" width="11" style="191" customWidth="1"/>
    <col min="1798" max="1798" width="12.42578125" style="191" customWidth="1"/>
    <col min="1799" max="1799" width="14.7109375" style="191" customWidth="1"/>
    <col min="1800" max="2048" width="9" style="191"/>
    <col min="2049" max="2049" width="6" style="191" customWidth="1"/>
    <col min="2050" max="2050" width="15.7109375" style="191" customWidth="1"/>
    <col min="2051" max="2051" width="5.5703125" style="191" customWidth="1"/>
    <col min="2052" max="2052" width="10.28515625" style="191" customWidth="1"/>
    <col min="2053" max="2053" width="11" style="191" customWidth="1"/>
    <col min="2054" max="2054" width="12.42578125" style="191" customWidth="1"/>
    <col min="2055" max="2055" width="14.7109375" style="191" customWidth="1"/>
    <col min="2056" max="2304" width="9" style="191"/>
    <col min="2305" max="2305" width="6" style="191" customWidth="1"/>
    <col min="2306" max="2306" width="15.7109375" style="191" customWidth="1"/>
    <col min="2307" max="2307" width="5.5703125" style="191" customWidth="1"/>
    <col min="2308" max="2308" width="10.28515625" style="191" customWidth="1"/>
    <col min="2309" max="2309" width="11" style="191" customWidth="1"/>
    <col min="2310" max="2310" width="12.42578125" style="191" customWidth="1"/>
    <col min="2311" max="2311" width="14.7109375" style="191" customWidth="1"/>
    <col min="2312" max="2560" width="9" style="191"/>
    <col min="2561" max="2561" width="6" style="191" customWidth="1"/>
    <col min="2562" max="2562" width="15.7109375" style="191" customWidth="1"/>
    <col min="2563" max="2563" width="5.5703125" style="191" customWidth="1"/>
    <col min="2564" max="2564" width="10.28515625" style="191" customWidth="1"/>
    <col min="2565" max="2565" width="11" style="191" customWidth="1"/>
    <col min="2566" max="2566" width="12.42578125" style="191" customWidth="1"/>
    <col min="2567" max="2567" width="14.7109375" style="191" customWidth="1"/>
    <col min="2568" max="2816" width="9" style="191"/>
    <col min="2817" max="2817" width="6" style="191" customWidth="1"/>
    <col min="2818" max="2818" width="15.7109375" style="191" customWidth="1"/>
    <col min="2819" max="2819" width="5.5703125" style="191" customWidth="1"/>
    <col min="2820" max="2820" width="10.28515625" style="191" customWidth="1"/>
    <col min="2821" max="2821" width="11" style="191" customWidth="1"/>
    <col min="2822" max="2822" width="12.42578125" style="191" customWidth="1"/>
    <col min="2823" max="2823" width="14.7109375" style="191" customWidth="1"/>
    <col min="2824" max="3072" width="9" style="191"/>
    <col min="3073" max="3073" width="6" style="191" customWidth="1"/>
    <col min="3074" max="3074" width="15.7109375" style="191" customWidth="1"/>
    <col min="3075" max="3075" width="5.5703125" style="191" customWidth="1"/>
    <col min="3076" max="3076" width="10.28515625" style="191" customWidth="1"/>
    <col min="3077" max="3077" width="11" style="191" customWidth="1"/>
    <col min="3078" max="3078" width="12.42578125" style="191" customWidth="1"/>
    <col min="3079" max="3079" width="14.7109375" style="191" customWidth="1"/>
    <col min="3080" max="3328" width="9" style="191"/>
    <col min="3329" max="3329" width="6" style="191" customWidth="1"/>
    <col min="3330" max="3330" width="15.7109375" style="191" customWidth="1"/>
    <col min="3331" max="3331" width="5.5703125" style="191" customWidth="1"/>
    <col min="3332" max="3332" width="10.28515625" style="191" customWidth="1"/>
    <col min="3333" max="3333" width="11" style="191" customWidth="1"/>
    <col min="3334" max="3334" width="12.42578125" style="191" customWidth="1"/>
    <col min="3335" max="3335" width="14.7109375" style="191" customWidth="1"/>
    <col min="3336" max="3584" width="9" style="191"/>
    <col min="3585" max="3585" width="6" style="191" customWidth="1"/>
    <col min="3586" max="3586" width="15.7109375" style="191" customWidth="1"/>
    <col min="3587" max="3587" width="5.5703125" style="191" customWidth="1"/>
    <col min="3588" max="3588" width="10.28515625" style="191" customWidth="1"/>
    <col min="3589" max="3589" width="11" style="191" customWidth="1"/>
    <col min="3590" max="3590" width="12.42578125" style="191" customWidth="1"/>
    <col min="3591" max="3591" width="14.7109375" style="191" customWidth="1"/>
    <col min="3592" max="3840" width="9" style="191"/>
    <col min="3841" max="3841" width="6" style="191" customWidth="1"/>
    <col min="3842" max="3842" width="15.7109375" style="191" customWidth="1"/>
    <col min="3843" max="3843" width="5.5703125" style="191" customWidth="1"/>
    <col min="3844" max="3844" width="10.28515625" style="191" customWidth="1"/>
    <col min="3845" max="3845" width="11" style="191" customWidth="1"/>
    <col min="3846" max="3846" width="12.42578125" style="191" customWidth="1"/>
    <col min="3847" max="3847" width="14.7109375" style="191" customWidth="1"/>
    <col min="3848" max="4096" width="9" style="191"/>
    <col min="4097" max="4097" width="6" style="191" customWidth="1"/>
    <col min="4098" max="4098" width="15.7109375" style="191" customWidth="1"/>
    <col min="4099" max="4099" width="5.5703125" style="191" customWidth="1"/>
    <col min="4100" max="4100" width="10.28515625" style="191" customWidth="1"/>
    <col min="4101" max="4101" width="11" style="191" customWidth="1"/>
    <col min="4102" max="4102" width="12.42578125" style="191" customWidth="1"/>
    <col min="4103" max="4103" width="14.7109375" style="191" customWidth="1"/>
    <col min="4104" max="4352" width="9" style="191"/>
    <col min="4353" max="4353" width="6" style="191" customWidth="1"/>
    <col min="4354" max="4354" width="15.7109375" style="191" customWidth="1"/>
    <col min="4355" max="4355" width="5.5703125" style="191" customWidth="1"/>
    <col min="4356" max="4356" width="10.28515625" style="191" customWidth="1"/>
    <col min="4357" max="4357" width="11" style="191" customWidth="1"/>
    <col min="4358" max="4358" width="12.42578125" style="191" customWidth="1"/>
    <col min="4359" max="4359" width="14.7109375" style="191" customWidth="1"/>
    <col min="4360" max="4608" width="9" style="191"/>
    <col min="4609" max="4609" width="6" style="191" customWidth="1"/>
    <col min="4610" max="4610" width="15.7109375" style="191" customWidth="1"/>
    <col min="4611" max="4611" width="5.5703125" style="191" customWidth="1"/>
    <col min="4612" max="4612" width="10.28515625" style="191" customWidth="1"/>
    <col min="4613" max="4613" width="11" style="191" customWidth="1"/>
    <col min="4614" max="4614" width="12.42578125" style="191" customWidth="1"/>
    <col min="4615" max="4615" width="14.7109375" style="191" customWidth="1"/>
    <col min="4616" max="4864" width="9" style="191"/>
    <col min="4865" max="4865" width="6" style="191" customWidth="1"/>
    <col min="4866" max="4866" width="15.7109375" style="191" customWidth="1"/>
    <col min="4867" max="4867" width="5.5703125" style="191" customWidth="1"/>
    <col min="4868" max="4868" width="10.28515625" style="191" customWidth="1"/>
    <col min="4869" max="4869" width="11" style="191" customWidth="1"/>
    <col min="4870" max="4870" width="12.42578125" style="191" customWidth="1"/>
    <col min="4871" max="4871" width="14.7109375" style="191" customWidth="1"/>
    <col min="4872" max="5120" width="9" style="191"/>
    <col min="5121" max="5121" width="6" style="191" customWidth="1"/>
    <col min="5122" max="5122" width="15.7109375" style="191" customWidth="1"/>
    <col min="5123" max="5123" width="5.5703125" style="191" customWidth="1"/>
    <col min="5124" max="5124" width="10.28515625" style="191" customWidth="1"/>
    <col min="5125" max="5125" width="11" style="191" customWidth="1"/>
    <col min="5126" max="5126" width="12.42578125" style="191" customWidth="1"/>
    <col min="5127" max="5127" width="14.7109375" style="191" customWidth="1"/>
    <col min="5128" max="5376" width="9" style="191"/>
    <col min="5377" max="5377" width="6" style="191" customWidth="1"/>
    <col min="5378" max="5378" width="15.7109375" style="191" customWidth="1"/>
    <col min="5379" max="5379" width="5.5703125" style="191" customWidth="1"/>
    <col min="5380" max="5380" width="10.28515625" style="191" customWidth="1"/>
    <col min="5381" max="5381" width="11" style="191" customWidth="1"/>
    <col min="5382" max="5382" width="12.42578125" style="191" customWidth="1"/>
    <col min="5383" max="5383" width="14.7109375" style="191" customWidth="1"/>
    <col min="5384" max="5632" width="9" style="191"/>
    <col min="5633" max="5633" width="6" style="191" customWidth="1"/>
    <col min="5634" max="5634" width="15.7109375" style="191" customWidth="1"/>
    <col min="5635" max="5635" width="5.5703125" style="191" customWidth="1"/>
    <col min="5636" max="5636" width="10.28515625" style="191" customWidth="1"/>
    <col min="5637" max="5637" width="11" style="191" customWidth="1"/>
    <col min="5638" max="5638" width="12.42578125" style="191" customWidth="1"/>
    <col min="5639" max="5639" width="14.7109375" style="191" customWidth="1"/>
    <col min="5640" max="5888" width="9" style="191"/>
    <col min="5889" max="5889" width="6" style="191" customWidth="1"/>
    <col min="5890" max="5890" width="15.7109375" style="191" customWidth="1"/>
    <col min="5891" max="5891" width="5.5703125" style="191" customWidth="1"/>
    <col min="5892" max="5892" width="10.28515625" style="191" customWidth="1"/>
    <col min="5893" max="5893" width="11" style="191" customWidth="1"/>
    <col min="5894" max="5894" width="12.42578125" style="191" customWidth="1"/>
    <col min="5895" max="5895" width="14.7109375" style="191" customWidth="1"/>
    <col min="5896" max="6144" width="9" style="191"/>
    <col min="6145" max="6145" width="6" style="191" customWidth="1"/>
    <col min="6146" max="6146" width="15.7109375" style="191" customWidth="1"/>
    <col min="6147" max="6147" width="5.5703125" style="191" customWidth="1"/>
    <col min="6148" max="6148" width="10.28515625" style="191" customWidth="1"/>
    <col min="6149" max="6149" width="11" style="191" customWidth="1"/>
    <col min="6150" max="6150" width="12.42578125" style="191" customWidth="1"/>
    <col min="6151" max="6151" width="14.7109375" style="191" customWidth="1"/>
    <col min="6152" max="6400" width="9" style="191"/>
    <col min="6401" max="6401" width="6" style="191" customWidth="1"/>
    <col min="6402" max="6402" width="15.7109375" style="191" customWidth="1"/>
    <col min="6403" max="6403" width="5.5703125" style="191" customWidth="1"/>
    <col min="6404" max="6404" width="10.28515625" style="191" customWidth="1"/>
    <col min="6405" max="6405" width="11" style="191" customWidth="1"/>
    <col min="6406" max="6406" width="12.42578125" style="191" customWidth="1"/>
    <col min="6407" max="6407" width="14.7109375" style="191" customWidth="1"/>
    <col min="6408" max="6656" width="9" style="191"/>
    <col min="6657" max="6657" width="6" style="191" customWidth="1"/>
    <col min="6658" max="6658" width="15.7109375" style="191" customWidth="1"/>
    <col min="6659" max="6659" width="5.5703125" style="191" customWidth="1"/>
    <col min="6660" max="6660" width="10.28515625" style="191" customWidth="1"/>
    <col min="6661" max="6661" width="11" style="191" customWidth="1"/>
    <col min="6662" max="6662" width="12.42578125" style="191" customWidth="1"/>
    <col min="6663" max="6663" width="14.7109375" style="191" customWidth="1"/>
    <col min="6664" max="6912" width="9" style="191"/>
    <col min="6913" max="6913" width="6" style="191" customWidth="1"/>
    <col min="6914" max="6914" width="15.7109375" style="191" customWidth="1"/>
    <col min="6915" max="6915" width="5.5703125" style="191" customWidth="1"/>
    <col min="6916" max="6916" width="10.28515625" style="191" customWidth="1"/>
    <col min="6917" max="6917" width="11" style="191" customWidth="1"/>
    <col min="6918" max="6918" width="12.42578125" style="191" customWidth="1"/>
    <col min="6919" max="6919" width="14.7109375" style="191" customWidth="1"/>
    <col min="6920" max="7168" width="9" style="191"/>
    <col min="7169" max="7169" width="6" style="191" customWidth="1"/>
    <col min="7170" max="7170" width="15.7109375" style="191" customWidth="1"/>
    <col min="7171" max="7171" width="5.5703125" style="191" customWidth="1"/>
    <col min="7172" max="7172" width="10.28515625" style="191" customWidth="1"/>
    <col min="7173" max="7173" width="11" style="191" customWidth="1"/>
    <col min="7174" max="7174" width="12.42578125" style="191" customWidth="1"/>
    <col min="7175" max="7175" width="14.7109375" style="191" customWidth="1"/>
    <col min="7176" max="7424" width="9" style="191"/>
    <col min="7425" max="7425" width="6" style="191" customWidth="1"/>
    <col min="7426" max="7426" width="15.7109375" style="191" customWidth="1"/>
    <col min="7427" max="7427" width="5.5703125" style="191" customWidth="1"/>
    <col min="7428" max="7428" width="10.28515625" style="191" customWidth="1"/>
    <col min="7429" max="7429" width="11" style="191" customWidth="1"/>
    <col min="7430" max="7430" width="12.42578125" style="191" customWidth="1"/>
    <col min="7431" max="7431" width="14.7109375" style="191" customWidth="1"/>
    <col min="7432" max="7680" width="9" style="191"/>
    <col min="7681" max="7681" width="6" style="191" customWidth="1"/>
    <col min="7682" max="7682" width="15.7109375" style="191" customWidth="1"/>
    <col min="7683" max="7683" width="5.5703125" style="191" customWidth="1"/>
    <col min="7684" max="7684" width="10.28515625" style="191" customWidth="1"/>
    <col min="7685" max="7685" width="11" style="191" customWidth="1"/>
    <col min="7686" max="7686" width="12.42578125" style="191" customWidth="1"/>
    <col min="7687" max="7687" width="14.7109375" style="191" customWidth="1"/>
    <col min="7688" max="7936" width="9" style="191"/>
    <col min="7937" max="7937" width="6" style="191" customWidth="1"/>
    <col min="7938" max="7938" width="15.7109375" style="191" customWidth="1"/>
    <col min="7939" max="7939" width="5.5703125" style="191" customWidth="1"/>
    <col min="7940" max="7940" width="10.28515625" style="191" customWidth="1"/>
    <col min="7941" max="7941" width="11" style="191" customWidth="1"/>
    <col min="7942" max="7942" width="12.42578125" style="191" customWidth="1"/>
    <col min="7943" max="7943" width="14.7109375" style="191" customWidth="1"/>
    <col min="7944" max="8192" width="9" style="191"/>
    <col min="8193" max="8193" width="6" style="191" customWidth="1"/>
    <col min="8194" max="8194" width="15.7109375" style="191" customWidth="1"/>
    <col min="8195" max="8195" width="5.5703125" style="191" customWidth="1"/>
    <col min="8196" max="8196" width="10.28515625" style="191" customWidth="1"/>
    <col min="8197" max="8197" width="11" style="191" customWidth="1"/>
    <col min="8198" max="8198" width="12.42578125" style="191" customWidth="1"/>
    <col min="8199" max="8199" width="14.7109375" style="191" customWidth="1"/>
    <col min="8200" max="8448" width="9" style="191"/>
    <col min="8449" max="8449" width="6" style="191" customWidth="1"/>
    <col min="8450" max="8450" width="15.7109375" style="191" customWidth="1"/>
    <col min="8451" max="8451" width="5.5703125" style="191" customWidth="1"/>
    <col min="8452" max="8452" width="10.28515625" style="191" customWidth="1"/>
    <col min="8453" max="8453" width="11" style="191" customWidth="1"/>
    <col min="8454" max="8454" width="12.42578125" style="191" customWidth="1"/>
    <col min="8455" max="8455" width="14.7109375" style="191" customWidth="1"/>
    <col min="8456" max="8704" width="9" style="191"/>
    <col min="8705" max="8705" width="6" style="191" customWidth="1"/>
    <col min="8706" max="8706" width="15.7109375" style="191" customWidth="1"/>
    <col min="8707" max="8707" width="5.5703125" style="191" customWidth="1"/>
    <col min="8708" max="8708" width="10.28515625" style="191" customWidth="1"/>
    <col min="8709" max="8709" width="11" style="191" customWidth="1"/>
    <col min="8710" max="8710" width="12.42578125" style="191" customWidth="1"/>
    <col min="8711" max="8711" width="14.7109375" style="191" customWidth="1"/>
    <col min="8712" max="8960" width="9" style="191"/>
    <col min="8961" max="8961" width="6" style="191" customWidth="1"/>
    <col min="8962" max="8962" width="15.7109375" style="191" customWidth="1"/>
    <col min="8963" max="8963" width="5.5703125" style="191" customWidth="1"/>
    <col min="8964" max="8964" width="10.28515625" style="191" customWidth="1"/>
    <col min="8965" max="8965" width="11" style="191" customWidth="1"/>
    <col min="8966" max="8966" width="12.42578125" style="191" customWidth="1"/>
    <col min="8967" max="8967" width="14.7109375" style="191" customWidth="1"/>
    <col min="8968" max="9216" width="9" style="191"/>
    <col min="9217" max="9217" width="6" style="191" customWidth="1"/>
    <col min="9218" max="9218" width="15.7109375" style="191" customWidth="1"/>
    <col min="9219" max="9219" width="5.5703125" style="191" customWidth="1"/>
    <col min="9220" max="9220" width="10.28515625" style="191" customWidth="1"/>
    <col min="9221" max="9221" width="11" style="191" customWidth="1"/>
    <col min="9222" max="9222" width="12.42578125" style="191" customWidth="1"/>
    <col min="9223" max="9223" width="14.7109375" style="191" customWidth="1"/>
    <col min="9224" max="9472" width="9" style="191"/>
    <col min="9473" max="9473" width="6" style="191" customWidth="1"/>
    <col min="9474" max="9474" width="15.7109375" style="191" customWidth="1"/>
    <col min="9475" max="9475" width="5.5703125" style="191" customWidth="1"/>
    <col min="9476" max="9476" width="10.28515625" style="191" customWidth="1"/>
    <col min="9477" max="9477" width="11" style="191" customWidth="1"/>
    <col min="9478" max="9478" width="12.42578125" style="191" customWidth="1"/>
    <col min="9479" max="9479" width="14.7109375" style="191" customWidth="1"/>
    <col min="9480" max="9728" width="9" style="191"/>
    <col min="9729" max="9729" width="6" style="191" customWidth="1"/>
    <col min="9730" max="9730" width="15.7109375" style="191" customWidth="1"/>
    <col min="9731" max="9731" width="5.5703125" style="191" customWidth="1"/>
    <col min="9732" max="9732" width="10.28515625" style="191" customWidth="1"/>
    <col min="9733" max="9733" width="11" style="191" customWidth="1"/>
    <col min="9734" max="9734" width="12.42578125" style="191" customWidth="1"/>
    <col min="9735" max="9735" width="14.7109375" style="191" customWidth="1"/>
    <col min="9736" max="9984" width="9" style="191"/>
    <col min="9985" max="9985" width="6" style="191" customWidth="1"/>
    <col min="9986" max="9986" width="15.7109375" style="191" customWidth="1"/>
    <col min="9987" max="9987" width="5.5703125" style="191" customWidth="1"/>
    <col min="9988" max="9988" width="10.28515625" style="191" customWidth="1"/>
    <col min="9989" max="9989" width="11" style="191" customWidth="1"/>
    <col min="9990" max="9990" width="12.42578125" style="191" customWidth="1"/>
    <col min="9991" max="9991" width="14.7109375" style="191" customWidth="1"/>
    <col min="9992" max="10240" width="9" style="191"/>
    <col min="10241" max="10241" width="6" style="191" customWidth="1"/>
    <col min="10242" max="10242" width="15.7109375" style="191" customWidth="1"/>
    <col min="10243" max="10243" width="5.5703125" style="191" customWidth="1"/>
    <col min="10244" max="10244" width="10.28515625" style="191" customWidth="1"/>
    <col min="10245" max="10245" width="11" style="191" customWidth="1"/>
    <col min="10246" max="10246" width="12.42578125" style="191" customWidth="1"/>
    <col min="10247" max="10247" width="14.7109375" style="191" customWidth="1"/>
    <col min="10248" max="10496" width="9" style="191"/>
    <col min="10497" max="10497" width="6" style="191" customWidth="1"/>
    <col min="10498" max="10498" width="15.7109375" style="191" customWidth="1"/>
    <col min="10499" max="10499" width="5.5703125" style="191" customWidth="1"/>
    <col min="10500" max="10500" width="10.28515625" style="191" customWidth="1"/>
    <col min="10501" max="10501" width="11" style="191" customWidth="1"/>
    <col min="10502" max="10502" width="12.42578125" style="191" customWidth="1"/>
    <col min="10503" max="10503" width="14.7109375" style="191" customWidth="1"/>
    <col min="10504" max="10752" width="9" style="191"/>
    <col min="10753" max="10753" width="6" style="191" customWidth="1"/>
    <col min="10754" max="10754" width="15.7109375" style="191" customWidth="1"/>
    <col min="10755" max="10755" width="5.5703125" style="191" customWidth="1"/>
    <col min="10756" max="10756" width="10.28515625" style="191" customWidth="1"/>
    <col min="10757" max="10757" width="11" style="191" customWidth="1"/>
    <col min="10758" max="10758" width="12.42578125" style="191" customWidth="1"/>
    <col min="10759" max="10759" width="14.7109375" style="191" customWidth="1"/>
    <col min="10760" max="11008" width="9" style="191"/>
    <col min="11009" max="11009" width="6" style="191" customWidth="1"/>
    <col min="11010" max="11010" width="15.7109375" style="191" customWidth="1"/>
    <col min="11011" max="11011" width="5.5703125" style="191" customWidth="1"/>
    <col min="11012" max="11012" width="10.28515625" style="191" customWidth="1"/>
    <col min="11013" max="11013" width="11" style="191" customWidth="1"/>
    <col min="11014" max="11014" width="12.42578125" style="191" customWidth="1"/>
    <col min="11015" max="11015" width="14.7109375" style="191" customWidth="1"/>
    <col min="11016" max="11264" width="9" style="191"/>
    <col min="11265" max="11265" width="6" style="191" customWidth="1"/>
    <col min="11266" max="11266" width="15.7109375" style="191" customWidth="1"/>
    <col min="11267" max="11267" width="5.5703125" style="191" customWidth="1"/>
    <col min="11268" max="11268" width="10.28515625" style="191" customWidth="1"/>
    <col min="11269" max="11269" width="11" style="191" customWidth="1"/>
    <col min="11270" max="11270" width="12.42578125" style="191" customWidth="1"/>
    <col min="11271" max="11271" width="14.7109375" style="191" customWidth="1"/>
    <col min="11272" max="11520" width="9" style="191"/>
    <col min="11521" max="11521" width="6" style="191" customWidth="1"/>
    <col min="11522" max="11522" width="15.7109375" style="191" customWidth="1"/>
    <col min="11523" max="11523" width="5.5703125" style="191" customWidth="1"/>
    <col min="11524" max="11524" width="10.28515625" style="191" customWidth="1"/>
    <col min="11525" max="11525" width="11" style="191" customWidth="1"/>
    <col min="11526" max="11526" width="12.42578125" style="191" customWidth="1"/>
    <col min="11527" max="11527" width="14.7109375" style="191" customWidth="1"/>
    <col min="11528" max="11776" width="9" style="191"/>
    <col min="11777" max="11777" width="6" style="191" customWidth="1"/>
    <col min="11778" max="11778" width="15.7109375" style="191" customWidth="1"/>
    <col min="11779" max="11779" width="5.5703125" style="191" customWidth="1"/>
    <col min="11780" max="11780" width="10.28515625" style="191" customWidth="1"/>
    <col min="11781" max="11781" width="11" style="191" customWidth="1"/>
    <col min="11782" max="11782" width="12.42578125" style="191" customWidth="1"/>
    <col min="11783" max="11783" width="14.7109375" style="191" customWidth="1"/>
    <col min="11784" max="12032" width="9" style="191"/>
    <col min="12033" max="12033" width="6" style="191" customWidth="1"/>
    <col min="12034" max="12034" width="15.7109375" style="191" customWidth="1"/>
    <col min="12035" max="12035" width="5.5703125" style="191" customWidth="1"/>
    <col min="12036" max="12036" width="10.28515625" style="191" customWidth="1"/>
    <col min="12037" max="12037" width="11" style="191" customWidth="1"/>
    <col min="12038" max="12038" width="12.42578125" style="191" customWidth="1"/>
    <col min="12039" max="12039" width="14.7109375" style="191" customWidth="1"/>
    <col min="12040" max="12288" width="9" style="191"/>
    <col min="12289" max="12289" width="6" style="191" customWidth="1"/>
    <col min="12290" max="12290" width="15.7109375" style="191" customWidth="1"/>
    <col min="12291" max="12291" width="5.5703125" style="191" customWidth="1"/>
    <col min="12292" max="12292" width="10.28515625" style="191" customWidth="1"/>
    <col min="12293" max="12293" width="11" style="191" customWidth="1"/>
    <col min="12294" max="12294" width="12.42578125" style="191" customWidth="1"/>
    <col min="12295" max="12295" width="14.7109375" style="191" customWidth="1"/>
    <col min="12296" max="12544" width="9" style="191"/>
    <col min="12545" max="12545" width="6" style="191" customWidth="1"/>
    <col min="12546" max="12546" width="15.7109375" style="191" customWidth="1"/>
    <col min="12547" max="12547" width="5.5703125" style="191" customWidth="1"/>
    <col min="12548" max="12548" width="10.28515625" style="191" customWidth="1"/>
    <col min="12549" max="12549" width="11" style="191" customWidth="1"/>
    <col min="12550" max="12550" width="12.42578125" style="191" customWidth="1"/>
    <col min="12551" max="12551" width="14.7109375" style="191" customWidth="1"/>
    <col min="12552" max="12800" width="9" style="191"/>
    <col min="12801" max="12801" width="6" style="191" customWidth="1"/>
    <col min="12802" max="12802" width="15.7109375" style="191" customWidth="1"/>
    <col min="12803" max="12803" width="5.5703125" style="191" customWidth="1"/>
    <col min="12804" max="12804" width="10.28515625" style="191" customWidth="1"/>
    <col min="12805" max="12805" width="11" style="191" customWidth="1"/>
    <col min="12806" max="12806" width="12.42578125" style="191" customWidth="1"/>
    <col min="12807" max="12807" width="14.7109375" style="191" customWidth="1"/>
    <col min="12808" max="13056" width="9" style="191"/>
    <col min="13057" max="13057" width="6" style="191" customWidth="1"/>
    <col min="13058" max="13058" width="15.7109375" style="191" customWidth="1"/>
    <col min="13059" max="13059" width="5.5703125" style="191" customWidth="1"/>
    <col min="13060" max="13060" width="10.28515625" style="191" customWidth="1"/>
    <col min="13061" max="13061" width="11" style="191" customWidth="1"/>
    <col min="13062" max="13062" width="12.42578125" style="191" customWidth="1"/>
    <col min="13063" max="13063" width="14.7109375" style="191" customWidth="1"/>
    <col min="13064" max="13312" width="9" style="191"/>
    <col min="13313" max="13313" width="6" style="191" customWidth="1"/>
    <col min="13314" max="13314" width="15.7109375" style="191" customWidth="1"/>
    <col min="13315" max="13315" width="5.5703125" style="191" customWidth="1"/>
    <col min="13316" max="13316" width="10.28515625" style="191" customWidth="1"/>
    <col min="13317" max="13317" width="11" style="191" customWidth="1"/>
    <col min="13318" max="13318" width="12.42578125" style="191" customWidth="1"/>
    <col min="13319" max="13319" width="14.7109375" style="191" customWidth="1"/>
    <col min="13320" max="13568" width="9" style="191"/>
    <col min="13569" max="13569" width="6" style="191" customWidth="1"/>
    <col min="13570" max="13570" width="15.7109375" style="191" customWidth="1"/>
    <col min="13571" max="13571" width="5.5703125" style="191" customWidth="1"/>
    <col min="13572" max="13572" width="10.28515625" style="191" customWidth="1"/>
    <col min="13573" max="13573" width="11" style="191" customWidth="1"/>
    <col min="13574" max="13574" width="12.42578125" style="191" customWidth="1"/>
    <col min="13575" max="13575" width="14.7109375" style="191" customWidth="1"/>
    <col min="13576" max="13824" width="9" style="191"/>
    <col min="13825" max="13825" width="6" style="191" customWidth="1"/>
    <col min="13826" max="13826" width="15.7109375" style="191" customWidth="1"/>
    <col min="13827" max="13827" width="5.5703125" style="191" customWidth="1"/>
    <col min="13828" max="13828" width="10.28515625" style="191" customWidth="1"/>
    <col min="13829" max="13829" width="11" style="191" customWidth="1"/>
    <col min="13830" max="13830" width="12.42578125" style="191" customWidth="1"/>
    <col min="13831" max="13831" width="14.7109375" style="191" customWidth="1"/>
    <col min="13832" max="14080" width="9" style="191"/>
    <col min="14081" max="14081" width="6" style="191" customWidth="1"/>
    <col min="14082" max="14082" width="15.7109375" style="191" customWidth="1"/>
    <col min="14083" max="14083" width="5.5703125" style="191" customWidth="1"/>
    <col min="14084" max="14084" width="10.28515625" style="191" customWidth="1"/>
    <col min="14085" max="14085" width="11" style="191" customWidth="1"/>
    <col min="14086" max="14086" width="12.42578125" style="191" customWidth="1"/>
    <col min="14087" max="14087" width="14.7109375" style="191" customWidth="1"/>
    <col min="14088" max="14336" width="9" style="191"/>
    <col min="14337" max="14337" width="6" style="191" customWidth="1"/>
    <col min="14338" max="14338" width="15.7109375" style="191" customWidth="1"/>
    <col min="14339" max="14339" width="5.5703125" style="191" customWidth="1"/>
    <col min="14340" max="14340" width="10.28515625" style="191" customWidth="1"/>
    <col min="14341" max="14341" width="11" style="191" customWidth="1"/>
    <col min="14342" max="14342" width="12.42578125" style="191" customWidth="1"/>
    <col min="14343" max="14343" width="14.7109375" style="191" customWidth="1"/>
    <col min="14344" max="14592" width="9" style="191"/>
    <col min="14593" max="14593" width="6" style="191" customWidth="1"/>
    <col min="14594" max="14594" width="15.7109375" style="191" customWidth="1"/>
    <col min="14595" max="14595" width="5.5703125" style="191" customWidth="1"/>
    <col min="14596" max="14596" width="10.28515625" style="191" customWidth="1"/>
    <col min="14597" max="14597" width="11" style="191" customWidth="1"/>
    <col min="14598" max="14598" width="12.42578125" style="191" customWidth="1"/>
    <col min="14599" max="14599" width="14.7109375" style="191" customWidth="1"/>
    <col min="14600" max="14848" width="9" style="191"/>
    <col min="14849" max="14849" width="6" style="191" customWidth="1"/>
    <col min="14850" max="14850" width="15.7109375" style="191" customWidth="1"/>
    <col min="14851" max="14851" width="5.5703125" style="191" customWidth="1"/>
    <col min="14852" max="14852" width="10.28515625" style="191" customWidth="1"/>
    <col min="14853" max="14853" width="11" style="191" customWidth="1"/>
    <col min="14854" max="14854" width="12.42578125" style="191" customWidth="1"/>
    <col min="14855" max="14855" width="14.7109375" style="191" customWidth="1"/>
    <col min="14856" max="15104" width="9" style="191"/>
    <col min="15105" max="15105" width="6" style="191" customWidth="1"/>
    <col min="15106" max="15106" width="15.7109375" style="191" customWidth="1"/>
    <col min="15107" max="15107" width="5.5703125" style="191" customWidth="1"/>
    <col min="15108" max="15108" width="10.28515625" style="191" customWidth="1"/>
    <col min="15109" max="15109" width="11" style="191" customWidth="1"/>
    <col min="15110" max="15110" width="12.42578125" style="191" customWidth="1"/>
    <col min="15111" max="15111" width="14.7109375" style="191" customWidth="1"/>
    <col min="15112" max="15360" width="9" style="191"/>
    <col min="15361" max="15361" width="6" style="191" customWidth="1"/>
    <col min="15362" max="15362" width="15.7109375" style="191" customWidth="1"/>
    <col min="15363" max="15363" width="5.5703125" style="191" customWidth="1"/>
    <col min="15364" max="15364" width="10.28515625" style="191" customWidth="1"/>
    <col min="15365" max="15365" width="11" style="191" customWidth="1"/>
    <col min="15366" max="15366" width="12.42578125" style="191" customWidth="1"/>
    <col min="15367" max="15367" width="14.7109375" style="191" customWidth="1"/>
    <col min="15368" max="15616" width="9" style="191"/>
    <col min="15617" max="15617" width="6" style="191" customWidth="1"/>
    <col min="15618" max="15618" width="15.7109375" style="191" customWidth="1"/>
    <col min="15619" max="15619" width="5.5703125" style="191" customWidth="1"/>
    <col min="15620" max="15620" width="10.28515625" style="191" customWidth="1"/>
    <col min="15621" max="15621" width="11" style="191" customWidth="1"/>
    <col min="15622" max="15622" width="12.42578125" style="191" customWidth="1"/>
    <col min="15623" max="15623" width="14.7109375" style="191" customWidth="1"/>
    <col min="15624" max="15872" width="9" style="191"/>
    <col min="15873" max="15873" width="6" style="191" customWidth="1"/>
    <col min="15874" max="15874" width="15.7109375" style="191" customWidth="1"/>
    <col min="15875" max="15875" width="5.5703125" style="191" customWidth="1"/>
    <col min="15876" max="15876" width="10.28515625" style="191" customWidth="1"/>
    <col min="15877" max="15877" width="11" style="191" customWidth="1"/>
    <col min="15878" max="15878" width="12.42578125" style="191" customWidth="1"/>
    <col min="15879" max="15879" width="14.7109375" style="191" customWidth="1"/>
    <col min="15880" max="16128" width="9" style="191"/>
    <col min="16129" max="16129" width="6" style="191" customWidth="1"/>
    <col min="16130" max="16130" width="15.7109375" style="191" customWidth="1"/>
    <col min="16131" max="16131" width="5.5703125" style="191" customWidth="1"/>
    <col min="16132" max="16132" width="10.28515625" style="191" customWidth="1"/>
    <col min="16133" max="16133" width="11" style="191" customWidth="1"/>
    <col min="16134" max="16134" width="12.42578125" style="191" customWidth="1"/>
    <col min="16135" max="16135" width="14.7109375" style="191" customWidth="1"/>
    <col min="16136" max="16384" width="9" style="191"/>
  </cols>
  <sheetData>
    <row r="1" spans="1:13" ht="21">
      <c r="A1" s="345" t="s">
        <v>440</v>
      </c>
      <c r="B1" s="345"/>
      <c r="C1" s="345"/>
      <c r="D1" s="345"/>
      <c r="E1" s="345"/>
      <c r="F1" s="345"/>
      <c r="G1" s="345"/>
      <c r="H1" s="182"/>
      <c r="I1" s="182"/>
      <c r="J1" s="182"/>
      <c r="K1" s="182"/>
      <c r="L1" s="182"/>
      <c r="M1" s="182"/>
    </row>
    <row r="2" spans="1:13" ht="21">
      <c r="A2" s="355" t="s">
        <v>261</v>
      </c>
      <c r="B2" s="355"/>
      <c r="C2" s="355"/>
      <c r="D2" s="355"/>
      <c r="E2" s="355"/>
      <c r="F2" s="355"/>
      <c r="G2" s="355"/>
      <c r="H2" s="182"/>
      <c r="I2" s="182"/>
      <c r="J2" s="182"/>
      <c r="K2" s="182"/>
      <c r="L2" s="182"/>
      <c r="M2" s="182"/>
    </row>
    <row r="3" spans="1:13" ht="21">
      <c r="A3" s="192" t="s">
        <v>248</v>
      </c>
      <c r="B3" s="192" t="s">
        <v>262</v>
      </c>
      <c r="C3" s="192" t="s">
        <v>263</v>
      </c>
      <c r="D3" s="192" t="s">
        <v>208</v>
      </c>
      <c r="E3" s="192" t="s">
        <v>254</v>
      </c>
      <c r="F3" s="192" t="s">
        <v>264</v>
      </c>
      <c r="G3" s="192" t="s">
        <v>265</v>
      </c>
      <c r="H3" s="189"/>
      <c r="I3" s="140"/>
      <c r="J3" s="140"/>
      <c r="K3" s="140"/>
      <c r="L3" s="140"/>
      <c r="M3" s="140"/>
    </row>
    <row r="4" spans="1:13" ht="21">
      <c r="A4" s="193"/>
      <c r="B4" s="193"/>
      <c r="C4" s="193" t="s">
        <v>164</v>
      </c>
      <c r="D4" s="193"/>
      <c r="E4" s="193"/>
      <c r="F4" s="193"/>
      <c r="G4" s="193"/>
      <c r="H4" s="189"/>
      <c r="I4" s="140"/>
      <c r="J4" s="140"/>
      <c r="K4" s="140"/>
      <c r="L4" s="140"/>
      <c r="M4" s="140"/>
    </row>
    <row r="5" spans="1:13" ht="21">
      <c r="A5" s="171">
        <v>1</v>
      </c>
      <c r="B5" s="194" t="s">
        <v>266</v>
      </c>
      <c r="C5" s="194"/>
      <c r="D5" s="172"/>
      <c r="E5" s="172"/>
      <c r="F5" s="172"/>
      <c r="G5" s="195"/>
      <c r="H5" s="140"/>
      <c r="I5" s="140"/>
      <c r="J5" s="140"/>
      <c r="K5" s="140"/>
      <c r="L5" s="140"/>
      <c r="M5" s="140"/>
    </row>
    <row r="6" spans="1:13" ht="21">
      <c r="A6" s="171"/>
      <c r="B6" s="140" t="s">
        <v>267</v>
      </c>
      <c r="C6" s="194">
        <v>10</v>
      </c>
      <c r="D6" s="172">
        <v>420</v>
      </c>
      <c r="E6" s="172">
        <v>4</v>
      </c>
      <c r="F6" s="172">
        <v>4</v>
      </c>
      <c r="G6" s="195">
        <f>C6*D6*E6+C6*D6*F6</f>
        <v>33600</v>
      </c>
      <c r="H6" s="140"/>
      <c r="I6" s="140"/>
      <c r="J6" s="140"/>
      <c r="K6" s="140"/>
      <c r="L6" s="140"/>
      <c r="M6" s="140"/>
    </row>
    <row r="7" spans="1:13" ht="21">
      <c r="A7" s="171"/>
      <c r="B7" s="140"/>
      <c r="C7" s="194">
        <v>10</v>
      </c>
      <c r="D7" s="172">
        <v>200</v>
      </c>
      <c r="E7" s="172">
        <v>3</v>
      </c>
      <c r="F7" s="172">
        <v>3</v>
      </c>
      <c r="G7" s="195">
        <f>C7*D7*E7+C7*D7*F7</f>
        <v>12000</v>
      </c>
      <c r="H7" s="140"/>
      <c r="I7" s="140"/>
      <c r="J7" s="140"/>
      <c r="K7" s="140"/>
      <c r="L7" s="140"/>
      <c r="M7" s="140"/>
    </row>
    <row r="8" spans="1:13" ht="21">
      <c r="A8" s="193"/>
      <c r="B8" s="196" t="s">
        <v>268</v>
      </c>
      <c r="C8" s="197"/>
      <c r="D8" s="198"/>
      <c r="E8" s="198"/>
      <c r="F8" s="198"/>
      <c r="G8" s="199">
        <f>SUM(G6:G7)</f>
        <v>45600</v>
      </c>
      <c r="H8" s="140"/>
      <c r="I8" s="140"/>
      <c r="J8" s="140"/>
      <c r="K8" s="140"/>
      <c r="L8" s="140"/>
      <c r="M8" s="140"/>
    </row>
    <row r="9" spans="1:13" ht="21">
      <c r="A9" s="169"/>
      <c r="B9" s="200" t="s">
        <v>269</v>
      </c>
      <c r="C9" s="201"/>
      <c r="D9" s="202">
        <v>14050</v>
      </c>
      <c r="E9" s="202">
        <f>+D9</f>
        <v>14050</v>
      </c>
      <c r="F9" s="202">
        <f>+D9</f>
        <v>14050</v>
      </c>
      <c r="G9" s="203">
        <f>E9+F9</f>
        <v>28100</v>
      </c>
      <c r="H9" s="140"/>
      <c r="I9" s="140"/>
      <c r="J9" s="140"/>
      <c r="K9" s="140"/>
      <c r="L9" s="140"/>
      <c r="M9" s="140"/>
    </row>
    <row r="10" spans="1:13" ht="21">
      <c r="A10" s="197"/>
      <c r="B10" s="204" t="s">
        <v>270</v>
      </c>
      <c r="C10" s="205"/>
      <c r="D10" s="206"/>
      <c r="E10" s="206"/>
      <c r="F10" s="206"/>
      <c r="G10" s="206">
        <f>G8+G9</f>
        <v>73700</v>
      </c>
      <c r="H10" s="140"/>
      <c r="I10" s="140"/>
      <c r="J10" s="140"/>
      <c r="K10" s="140"/>
      <c r="L10" s="140"/>
      <c r="M10" s="140"/>
    </row>
    <row r="11" spans="1:13" ht="21">
      <c r="A11" s="207" t="s">
        <v>271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ht="2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 ht="23.25">
      <c r="A13" s="140"/>
      <c r="B13" s="140"/>
      <c r="C13" s="140"/>
      <c r="D13" s="140"/>
      <c r="E13" s="140"/>
      <c r="F13" s="354" t="s">
        <v>272</v>
      </c>
      <c r="G13" s="354"/>
      <c r="H13" s="140"/>
      <c r="I13" s="140"/>
      <c r="J13" s="140"/>
      <c r="K13" s="140"/>
      <c r="L13" s="140"/>
      <c r="M13" s="140"/>
    </row>
    <row r="14" spans="1:13" ht="24">
      <c r="A14" s="140"/>
      <c r="B14" s="140"/>
      <c r="C14" s="140"/>
      <c r="D14" s="140"/>
      <c r="E14" s="208" t="s">
        <v>202</v>
      </c>
      <c r="F14" s="209" t="s">
        <v>273</v>
      </c>
      <c r="G14" s="210"/>
      <c r="H14" s="140"/>
      <c r="I14" s="140"/>
      <c r="J14" s="140"/>
      <c r="K14" s="140"/>
      <c r="L14" s="140"/>
      <c r="M14" s="140"/>
    </row>
    <row r="15" spans="1:13" ht="23.25">
      <c r="A15" s="140"/>
      <c r="B15" s="140"/>
      <c r="C15" s="140"/>
      <c r="D15" s="140"/>
      <c r="E15" s="211" t="s">
        <v>274</v>
      </c>
      <c r="F15" s="354" t="s">
        <v>234</v>
      </c>
      <c r="G15" s="354"/>
      <c r="H15" s="140"/>
      <c r="I15" s="140"/>
      <c r="J15" s="140"/>
      <c r="K15" s="140"/>
      <c r="L15" s="140"/>
      <c r="M15" s="140"/>
    </row>
    <row r="16" spans="1:13" ht="23.25">
      <c r="A16" s="140"/>
      <c r="B16" s="140"/>
      <c r="C16" s="140"/>
      <c r="D16" s="140"/>
      <c r="E16" s="211" t="s">
        <v>275</v>
      </c>
      <c r="F16" s="354" t="s">
        <v>210</v>
      </c>
      <c r="G16" s="354"/>
      <c r="H16" s="140"/>
      <c r="I16" s="140"/>
      <c r="J16" s="140"/>
      <c r="K16" s="140"/>
      <c r="L16" s="140"/>
      <c r="M16" s="140"/>
    </row>
    <row r="17" spans="1:13" ht="23.25">
      <c r="A17" s="140"/>
      <c r="B17" s="140"/>
      <c r="C17" s="140"/>
      <c r="D17" s="140"/>
      <c r="E17" s="211" t="s">
        <v>276</v>
      </c>
      <c r="F17" s="353" t="s">
        <v>437</v>
      </c>
      <c r="G17" s="354"/>
      <c r="H17" s="140"/>
      <c r="I17" s="140"/>
      <c r="J17" s="140"/>
      <c r="K17" s="140"/>
      <c r="L17" s="140"/>
      <c r="M17" s="140"/>
    </row>
    <row r="18" spans="1:13" ht="21">
      <c r="A18" s="140"/>
      <c r="B18" s="140"/>
      <c r="C18" s="140"/>
      <c r="D18" s="140"/>
      <c r="E18" s="211" t="s">
        <v>277</v>
      </c>
      <c r="F18" s="211"/>
      <c r="G18" s="140"/>
      <c r="H18" s="140"/>
      <c r="I18" s="212"/>
      <c r="J18" s="212"/>
      <c r="K18" s="140"/>
      <c r="L18" s="140"/>
      <c r="M18" s="140"/>
    </row>
    <row r="19" spans="1:13" ht="21.7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</row>
    <row r="20" spans="1:13" ht="21.7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</row>
    <row r="21" spans="1:13" ht="21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</row>
    <row r="22" spans="1:13" ht="21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</row>
    <row r="23" spans="1:13" ht="21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</row>
    <row r="24" spans="1:13" ht="21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</row>
    <row r="25" spans="1:13" ht="21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3" ht="21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  <row r="27" spans="1:13" ht="21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</row>
    <row r="28" spans="1:13" ht="21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1:13" ht="21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  <row r="30" spans="1:13" ht="21.7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</row>
    <row r="31" spans="1:13" ht="21.7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</row>
    <row r="32" spans="1:13" ht="21.7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</row>
    <row r="33" spans="1:12" ht="21.7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</row>
    <row r="34" spans="1:12" ht="21.75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</row>
    <row r="35" spans="1:12" ht="21.7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</row>
    <row r="36" spans="1:12" ht="21.7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</row>
    <row r="37" spans="1:12" ht="21.75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</row>
    <row r="38" spans="1:12" ht="21.7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</row>
    <row r="39" spans="1:12" ht="21.7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</row>
    <row r="40" spans="1:12" ht="21.7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 ht="21.7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  <row r="42" spans="1:12" ht="21.7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</row>
    <row r="43" spans="1:12" ht="21.7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</row>
    <row r="44" spans="1:12" ht="21.7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</row>
    <row r="45" spans="1:12" ht="21.7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</row>
    <row r="46" spans="1:12" ht="21.75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</row>
    <row r="47" spans="1:12" ht="21.7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</row>
    <row r="48" spans="1:12" ht="21.7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</row>
    <row r="49" spans="1:12" ht="21.75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</row>
    <row r="50" spans="1:12" ht="21.7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</row>
  </sheetData>
  <mergeCells count="6">
    <mergeCell ref="F17:G17"/>
    <mergeCell ref="A1:G1"/>
    <mergeCell ref="A2:G2"/>
    <mergeCell ref="F13:G13"/>
    <mergeCell ref="F15:G15"/>
    <mergeCell ref="F16:G16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L53"/>
  <sheetViews>
    <sheetView view="pageBreakPreview" zoomScaleNormal="100" zoomScaleSheetLayoutView="100" workbookViewId="0">
      <selection activeCell="A2" sqref="A2:G2"/>
    </sheetView>
  </sheetViews>
  <sheetFormatPr defaultColWidth="9.42578125" defaultRowHeight="12.75"/>
  <cols>
    <col min="1" max="1" width="4.42578125" style="191" customWidth="1"/>
    <col min="2" max="2" width="23.42578125" style="191" customWidth="1"/>
    <col min="3" max="3" width="5.85546875" style="191" customWidth="1"/>
    <col min="4" max="5" width="9.42578125" style="191" customWidth="1"/>
    <col min="6" max="6" width="12.42578125" style="191" customWidth="1"/>
    <col min="7" max="7" width="12.28515625" style="191" customWidth="1"/>
    <col min="8" max="256" width="9.42578125" style="191"/>
    <col min="257" max="257" width="4.42578125" style="191" customWidth="1"/>
    <col min="258" max="258" width="23.42578125" style="191" customWidth="1"/>
    <col min="259" max="259" width="5.85546875" style="191" customWidth="1"/>
    <col min="260" max="261" width="9.42578125" style="191"/>
    <col min="262" max="262" width="12.42578125" style="191" customWidth="1"/>
    <col min="263" max="263" width="12.28515625" style="191" customWidth="1"/>
    <col min="264" max="512" width="9.42578125" style="191"/>
    <col min="513" max="513" width="4.42578125" style="191" customWidth="1"/>
    <col min="514" max="514" width="23.42578125" style="191" customWidth="1"/>
    <col min="515" max="515" width="5.85546875" style="191" customWidth="1"/>
    <col min="516" max="517" width="9.42578125" style="191"/>
    <col min="518" max="518" width="12.42578125" style="191" customWidth="1"/>
    <col min="519" max="519" width="12.28515625" style="191" customWidth="1"/>
    <col min="520" max="768" width="9.42578125" style="191"/>
    <col min="769" max="769" width="4.42578125" style="191" customWidth="1"/>
    <col min="770" max="770" width="23.42578125" style="191" customWidth="1"/>
    <col min="771" max="771" width="5.85546875" style="191" customWidth="1"/>
    <col min="772" max="773" width="9.42578125" style="191"/>
    <col min="774" max="774" width="12.42578125" style="191" customWidth="1"/>
    <col min="775" max="775" width="12.28515625" style="191" customWidth="1"/>
    <col min="776" max="1024" width="9.42578125" style="191"/>
    <col min="1025" max="1025" width="4.42578125" style="191" customWidth="1"/>
    <col min="1026" max="1026" width="23.42578125" style="191" customWidth="1"/>
    <col min="1027" max="1027" width="5.85546875" style="191" customWidth="1"/>
    <col min="1028" max="1029" width="9.42578125" style="191"/>
    <col min="1030" max="1030" width="12.42578125" style="191" customWidth="1"/>
    <col min="1031" max="1031" width="12.28515625" style="191" customWidth="1"/>
    <col min="1032" max="1280" width="9.42578125" style="191"/>
    <col min="1281" max="1281" width="4.42578125" style="191" customWidth="1"/>
    <col min="1282" max="1282" width="23.42578125" style="191" customWidth="1"/>
    <col min="1283" max="1283" width="5.85546875" style="191" customWidth="1"/>
    <col min="1284" max="1285" width="9.42578125" style="191"/>
    <col min="1286" max="1286" width="12.42578125" style="191" customWidth="1"/>
    <col min="1287" max="1287" width="12.28515625" style="191" customWidth="1"/>
    <col min="1288" max="1536" width="9.42578125" style="191"/>
    <col min="1537" max="1537" width="4.42578125" style="191" customWidth="1"/>
    <col min="1538" max="1538" width="23.42578125" style="191" customWidth="1"/>
    <col min="1539" max="1539" width="5.85546875" style="191" customWidth="1"/>
    <col min="1540" max="1541" width="9.42578125" style="191"/>
    <col min="1542" max="1542" width="12.42578125" style="191" customWidth="1"/>
    <col min="1543" max="1543" width="12.28515625" style="191" customWidth="1"/>
    <col min="1544" max="1792" width="9.42578125" style="191"/>
    <col min="1793" max="1793" width="4.42578125" style="191" customWidth="1"/>
    <col min="1794" max="1794" width="23.42578125" style="191" customWidth="1"/>
    <col min="1795" max="1795" width="5.85546875" style="191" customWidth="1"/>
    <col min="1796" max="1797" width="9.42578125" style="191"/>
    <col min="1798" max="1798" width="12.42578125" style="191" customWidth="1"/>
    <col min="1799" max="1799" width="12.28515625" style="191" customWidth="1"/>
    <col min="1800" max="2048" width="9.42578125" style="191"/>
    <col min="2049" max="2049" width="4.42578125" style="191" customWidth="1"/>
    <col min="2050" max="2050" width="23.42578125" style="191" customWidth="1"/>
    <col min="2051" max="2051" width="5.85546875" style="191" customWidth="1"/>
    <col min="2052" max="2053" width="9.42578125" style="191"/>
    <col min="2054" max="2054" width="12.42578125" style="191" customWidth="1"/>
    <col min="2055" max="2055" width="12.28515625" style="191" customWidth="1"/>
    <col min="2056" max="2304" width="9.42578125" style="191"/>
    <col min="2305" max="2305" width="4.42578125" style="191" customWidth="1"/>
    <col min="2306" max="2306" width="23.42578125" style="191" customWidth="1"/>
    <col min="2307" max="2307" width="5.85546875" style="191" customWidth="1"/>
    <col min="2308" max="2309" width="9.42578125" style="191"/>
    <col min="2310" max="2310" width="12.42578125" style="191" customWidth="1"/>
    <col min="2311" max="2311" width="12.28515625" style="191" customWidth="1"/>
    <col min="2312" max="2560" width="9.42578125" style="191"/>
    <col min="2561" max="2561" width="4.42578125" style="191" customWidth="1"/>
    <col min="2562" max="2562" width="23.42578125" style="191" customWidth="1"/>
    <col min="2563" max="2563" width="5.85546875" style="191" customWidth="1"/>
    <col min="2564" max="2565" width="9.42578125" style="191"/>
    <col min="2566" max="2566" width="12.42578125" style="191" customWidth="1"/>
    <col min="2567" max="2567" width="12.28515625" style="191" customWidth="1"/>
    <col min="2568" max="2816" width="9.42578125" style="191"/>
    <col min="2817" max="2817" width="4.42578125" style="191" customWidth="1"/>
    <col min="2818" max="2818" width="23.42578125" style="191" customWidth="1"/>
    <col min="2819" max="2819" width="5.85546875" style="191" customWidth="1"/>
    <col min="2820" max="2821" width="9.42578125" style="191"/>
    <col min="2822" max="2822" width="12.42578125" style="191" customWidth="1"/>
    <col min="2823" max="2823" width="12.28515625" style="191" customWidth="1"/>
    <col min="2824" max="3072" width="9.42578125" style="191"/>
    <col min="3073" max="3073" width="4.42578125" style="191" customWidth="1"/>
    <col min="3074" max="3074" width="23.42578125" style="191" customWidth="1"/>
    <col min="3075" max="3075" width="5.85546875" style="191" customWidth="1"/>
    <col min="3076" max="3077" width="9.42578125" style="191"/>
    <col min="3078" max="3078" width="12.42578125" style="191" customWidth="1"/>
    <col min="3079" max="3079" width="12.28515625" style="191" customWidth="1"/>
    <col min="3080" max="3328" width="9.42578125" style="191"/>
    <col min="3329" max="3329" width="4.42578125" style="191" customWidth="1"/>
    <col min="3330" max="3330" width="23.42578125" style="191" customWidth="1"/>
    <col min="3331" max="3331" width="5.85546875" style="191" customWidth="1"/>
    <col min="3332" max="3333" width="9.42578125" style="191"/>
    <col min="3334" max="3334" width="12.42578125" style="191" customWidth="1"/>
    <col min="3335" max="3335" width="12.28515625" style="191" customWidth="1"/>
    <col min="3336" max="3584" width="9.42578125" style="191"/>
    <col min="3585" max="3585" width="4.42578125" style="191" customWidth="1"/>
    <col min="3586" max="3586" width="23.42578125" style="191" customWidth="1"/>
    <col min="3587" max="3587" width="5.85546875" style="191" customWidth="1"/>
    <col min="3588" max="3589" width="9.42578125" style="191"/>
    <col min="3590" max="3590" width="12.42578125" style="191" customWidth="1"/>
    <col min="3591" max="3591" width="12.28515625" style="191" customWidth="1"/>
    <col min="3592" max="3840" width="9.42578125" style="191"/>
    <col min="3841" max="3841" width="4.42578125" style="191" customWidth="1"/>
    <col min="3842" max="3842" width="23.42578125" style="191" customWidth="1"/>
    <col min="3843" max="3843" width="5.85546875" style="191" customWidth="1"/>
    <col min="3844" max="3845" width="9.42578125" style="191"/>
    <col min="3846" max="3846" width="12.42578125" style="191" customWidth="1"/>
    <col min="3847" max="3847" width="12.28515625" style="191" customWidth="1"/>
    <col min="3848" max="4096" width="9.42578125" style="191"/>
    <col min="4097" max="4097" width="4.42578125" style="191" customWidth="1"/>
    <col min="4098" max="4098" width="23.42578125" style="191" customWidth="1"/>
    <col min="4099" max="4099" width="5.85546875" style="191" customWidth="1"/>
    <col min="4100" max="4101" width="9.42578125" style="191"/>
    <col min="4102" max="4102" width="12.42578125" style="191" customWidth="1"/>
    <col min="4103" max="4103" width="12.28515625" style="191" customWidth="1"/>
    <col min="4104" max="4352" width="9.42578125" style="191"/>
    <col min="4353" max="4353" width="4.42578125" style="191" customWidth="1"/>
    <col min="4354" max="4354" width="23.42578125" style="191" customWidth="1"/>
    <col min="4355" max="4355" width="5.85546875" style="191" customWidth="1"/>
    <col min="4356" max="4357" width="9.42578125" style="191"/>
    <col min="4358" max="4358" width="12.42578125" style="191" customWidth="1"/>
    <col min="4359" max="4359" width="12.28515625" style="191" customWidth="1"/>
    <col min="4360" max="4608" width="9.42578125" style="191"/>
    <col min="4609" max="4609" width="4.42578125" style="191" customWidth="1"/>
    <col min="4610" max="4610" width="23.42578125" style="191" customWidth="1"/>
    <col min="4611" max="4611" width="5.85546875" style="191" customWidth="1"/>
    <col min="4612" max="4613" width="9.42578125" style="191"/>
    <col min="4614" max="4614" width="12.42578125" style="191" customWidth="1"/>
    <col min="4615" max="4615" width="12.28515625" style="191" customWidth="1"/>
    <col min="4616" max="4864" width="9.42578125" style="191"/>
    <col min="4865" max="4865" width="4.42578125" style="191" customWidth="1"/>
    <col min="4866" max="4866" width="23.42578125" style="191" customWidth="1"/>
    <col min="4867" max="4867" width="5.85546875" style="191" customWidth="1"/>
    <col min="4868" max="4869" width="9.42578125" style="191"/>
    <col min="4870" max="4870" width="12.42578125" style="191" customWidth="1"/>
    <col min="4871" max="4871" width="12.28515625" style="191" customWidth="1"/>
    <col min="4872" max="5120" width="9.42578125" style="191"/>
    <col min="5121" max="5121" width="4.42578125" style="191" customWidth="1"/>
    <col min="5122" max="5122" width="23.42578125" style="191" customWidth="1"/>
    <col min="5123" max="5123" width="5.85546875" style="191" customWidth="1"/>
    <col min="5124" max="5125" width="9.42578125" style="191"/>
    <col min="5126" max="5126" width="12.42578125" style="191" customWidth="1"/>
    <col min="5127" max="5127" width="12.28515625" style="191" customWidth="1"/>
    <col min="5128" max="5376" width="9.42578125" style="191"/>
    <col min="5377" max="5377" width="4.42578125" style="191" customWidth="1"/>
    <col min="5378" max="5378" width="23.42578125" style="191" customWidth="1"/>
    <col min="5379" max="5379" width="5.85546875" style="191" customWidth="1"/>
    <col min="5380" max="5381" width="9.42578125" style="191"/>
    <col min="5382" max="5382" width="12.42578125" style="191" customWidth="1"/>
    <col min="5383" max="5383" width="12.28515625" style="191" customWidth="1"/>
    <col min="5384" max="5632" width="9.42578125" style="191"/>
    <col min="5633" max="5633" width="4.42578125" style="191" customWidth="1"/>
    <col min="5634" max="5634" width="23.42578125" style="191" customWidth="1"/>
    <col min="5635" max="5635" width="5.85546875" style="191" customWidth="1"/>
    <col min="5636" max="5637" width="9.42578125" style="191"/>
    <col min="5638" max="5638" width="12.42578125" style="191" customWidth="1"/>
    <col min="5639" max="5639" width="12.28515625" style="191" customWidth="1"/>
    <col min="5640" max="5888" width="9.42578125" style="191"/>
    <col min="5889" max="5889" width="4.42578125" style="191" customWidth="1"/>
    <col min="5890" max="5890" width="23.42578125" style="191" customWidth="1"/>
    <col min="5891" max="5891" width="5.85546875" style="191" customWidth="1"/>
    <col min="5892" max="5893" width="9.42578125" style="191"/>
    <col min="5894" max="5894" width="12.42578125" style="191" customWidth="1"/>
    <col min="5895" max="5895" width="12.28515625" style="191" customWidth="1"/>
    <col min="5896" max="6144" width="9.42578125" style="191"/>
    <col min="6145" max="6145" width="4.42578125" style="191" customWidth="1"/>
    <col min="6146" max="6146" width="23.42578125" style="191" customWidth="1"/>
    <col min="6147" max="6147" width="5.85546875" style="191" customWidth="1"/>
    <col min="6148" max="6149" width="9.42578125" style="191"/>
    <col min="6150" max="6150" width="12.42578125" style="191" customWidth="1"/>
    <col min="6151" max="6151" width="12.28515625" style="191" customWidth="1"/>
    <col min="6152" max="6400" width="9.42578125" style="191"/>
    <col min="6401" max="6401" width="4.42578125" style="191" customWidth="1"/>
    <col min="6402" max="6402" width="23.42578125" style="191" customWidth="1"/>
    <col min="6403" max="6403" width="5.85546875" style="191" customWidth="1"/>
    <col min="6404" max="6405" width="9.42578125" style="191"/>
    <col min="6406" max="6406" width="12.42578125" style="191" customWidth="1"/>
    <col min="6407" max="6407" width="12.28515625" style="191" customWidth="1"/>
    <col min="6408" max="6656" width="9.42578125" style="191"/>
    <col min="6657" max="6657" width="4.42578125" style="191" customWidth="1"/>
    <col min="6658" max="6658" width="23.42578125" style="191" customWidth="1"/>
    <col min="6659" max="6659" width="5.85546875" style="191" customWidth="1"/>
    <col min="6660" max="6661" width="9.42578125" style="191"/>
    <col min="6662" max="6662" width="12.42578125" style="191" customWidth="1"/>
    <col min="6663" max="6663" width="12.28515625" style="191" customWidth="1"/>
    <col min="6664" max="6912" width="9.42578125" style="191"/>
    <col min="6913" max="6913" width="4.42578125" style="191" customWidth="1"/>
    <col min="6914" max="6914" width="23.42578125" style="191" customWidth="1"/>
    <col min="6915" max="6915" width="5.85546875" style="191" customWidth="1"/>
    <col min="6916" max="6917" width="9.42578125" style="191"/>
    <col min="6918" max="6918" width="12.42578125" style="191" customWidth="1"/>
    <col min="6919" max="6919" width="12.28515625" style="191" customWidth="1"/>
    <col min="6920" max="7168" width="9.42578125" style="191"/>
    <col min="7169" max="7169" width="4.42578125" style="191" customWidth="1"/>
    <col min="7170" max="7170" width="23.42578125" style="191" customWidth="1"/>
    <col min="7171" max="7171" width="5.85546875" style="191" customWidth="1"/>
    <col min="7172" max="7173" width="9.42578125" style="191"/>
    <col min="7174" max="7174" width="12.42578125" style="191" customWidth="1"/>
    <col min="7175" max="7175" width="12.28515625" style="191" customWidth="1"/>
    <col min="7176" max="7424" width="9.42578125" style="191"/>
    <col min="7425" max="7425" width="4.42578125" style="191" customWidth="1"/>
    <col min="7426" max="7426" width="23.42578125" style="191" customWidth="1"/>
    <col min="7427" max="7427" width="5.85546875" style="191" customWidth="1"/>
    <col min="7428" max="7429" width="9.42578125" style="191"/>
    <col min="7430" max="7430" width="12.42578125" style="191" customWidth="1"/>
    <col min="7431" max="7431" width="12.28515625" style="191" customWidth="1"/>
    <col min="7432" max="7680" width="9.42578125" style="191"/>
    <col min="7681" max="7681" width="4.42578125" style="191" customWidth="1"/>
    <col min="7682" max="7682" width="23.42578125" style="191" customWidth="1"/>
    <col min="7683" max="7683" width="5.85546875" style="191" customWidth="1"/>
    <col min="7684" max="7685" width="9.42578125" style="191"/>
    <col min="7686" max="7686" width="12.42578125" style="191" customWidth="1"/>
    <col min="7687" max="7687" width="12.28515625" style="191" customWidth="1"/>
    <col min="7688" max="7936" width="9.42578125" style="191"/>
    <col min="7937" max="7937" width="4.42578125" style="191" customWidth="1"/>
    <col min="7938" max="7938" width="23.42578125" style="191" customWidth="1"/>
    <col min="7939" max="7939" width="5.85546875" style="191" customWidth="1"/>
    <col min="7940" max="7941" width="9.42578125" style="191"/>
    <col min="7942" max="7942" width="12.42578125" style="191" customWidth="1"/>
    <col min="7943" max="7943" width="12.28515625" style="191" customWidth="1"/>
    <col min="7944" max="8192" width="9.42578125" style="191"/>
    <col min="8193" max="8193" width="4.42578125" style="191" customWidth="1"/>
    <col min="8194" max="8194" width="23.42578125" style="191" customWidth="1"/>
    <col min="8195" max="8195" width="5.85546875" style="191" customWidth="1"/>
    <col min="8196" max="8197" width="9.42578125" style="191"/>
    <col min="8198" max="8198" width="12.42578125" style="191" customWidth="1"/>
    <col min="8199" max="8199" width="12.28515625" style="191" customWidth="1"/>
    <col min="8200" max="8448" width="9.42578125" style="191"/>
    <col min="8449" max="8449" width="4.42578125" style="191" customWidth="1"/>
    <col min="8450" max="8450" width="23.42578125" style="191" customWidth="1"/>
    <col min="8451" max="8451" width="5.85546875" style="191" customWidth="1"/>
    <col min="8452" max="8453" width="9.42578125" style="191"/>
    <col min="8454" max="8454" width="12.42578125" style="191" customWidth="1"/>
    <col min="8455" max="8455" width="12.28515625" style="191" customWidth="1"/>
    <col min="8456" max="8704" width="9.42578125" style="191"/>
    <col min="8705" max="8705" width="4.42578125" style="191" customWidth="1"/>
    <col min="8706" max="8706" width="23.42578125" style="191" customWidth="1"/>
    <col min="8707" max="8707" width="5.85546875" style="191" customWidth="1"/>
    <col min="8708" max="8709" width="9.42578125" style="191"/>
    <col min="8710" max="8710" width="12.42578125" style="191" customWidth="1"/>
    <col min="8711" max="8711" width="12.28515625" style="191" customWidth="1"/>
    <col min="8712" max="8960" width="9.42578125" style="191"/>
    <col min="8961" max="8961" width="4.42578125" style="191" customWidth="1"/>
    <col min="8962" max="8962" width="23.42578125" style="191" customWidth="1"/>
    <col min="8963" max="8963" width="5.85546875" style="191" customWidth="1"/>
    <col min="8964" max="8965" width="9.42578125" style="191"/>
    <col min="8966" max="8966" width="12.42578125" style="191" customWidth="1"/>
    <col min="8967" max="8967" width="12.28515625" style="191" customWidth="1"/>
    <col min="8968" max="9216" width="9.42578125" style="191"/>
    <col min="9217" max="9217" width="4.42578125" style="191" customWidth="1"/>
    <col min="9218" max="9218" width="23.42578125" style="191" customWidth="1"/>
    <col min="9219" max="9219" width="5.85546875" style="191" customWidth="1"/>
    <col min="9220" max="9221" width="9.42578125" style="191"/>
    <col min="9222" max="9222" width="12.42578125" style="191" customWidth="1"/>
    <col min="9223" max="9223" width="12.28515625" style="191" customWidth="1"/>
    <col min="9224" max="9472" width="9.42578125" style="191"/>
    <col min="9473" max="9473" width="4.42578125" style="191" customWidth="1"/>
    <col min="9474" max="9474" width="23.42578125" style="191" customWidth="1"/>
    <col min="9475" max="9475" width="5.85546875" style="191" customWidth="1"/>
    <col min="9476" max="9477" width="9.42578125" style="191"/>
    <col min="9478" max="9478" width="12.42578125" style="191" customWidth="1"/>
    <col min="9479" max="9479" width="12.28515625" style="191" customWidth="1"/>
    <col min="9480" max="9728" width="9.42578125" style="191"/>
    <col min="9729" max="9729" width="4.42578125" style="191" customWidth="1"/>
    <col min="9730" max="9730" width="23.42578125" style="191" customWidth="1"/>
    <col min="9731" max="9731" width="5.85546875" style="191" customWidth="1"/>
    <col min="9732" max="9733" width="9.42578125" style="191"/>
    <col min="9734" max="9734" width="12.42578125" style="191" customWidth="1"/>
    <col min="9735" max="9735" width="12.28515625" style="191" customWidth="1"/>
    <col min="9736" max="9984" width="9.42578125" style="191"/>
    <col min="9985" max="9985" width="4.42578125" style="191" customWidth="1"/>
    <col min="9986" max="9986" width="23.42578125" style="191" customWidth="1"/>
    <col min="9987" max="9987" width="5.85546875" style="191" customWidth="1"/>
    <col min="9988" max="9989" width="9.42578125" style="191"/>
    <col min="9990" max="9990" width="12.42578125" style="191" customWidth="1"/>
    <col min="9991" max="9991" width="12.28515625" style="191" customWidth="1"/>
    <col min="9992" max="10240" width="9.42578125" style="191"/>
    <col min="10241" max="10241" width="4.42578125" style="191" customWidth="1"/>
    <col min="10242" max="10242" width="23.42578125" style="191" customWidth="1"/>
    <col min="10243" max="10243" width="5.85546875" style="191" customWidth="1"/>
    <col min="10244" max="10245" width="9.42578125" style="191"/>
    <col min="10246" max="10246" width="12.42578125" style="191" customWidth="1"/>
    <col min="10247" max="10247" width="12.28515625" style="191" customWidth="1"/>
    <col min="10248" max="10496" width="9.42578125" style="191"/>
    <col min="10497" max="10497" width="4.42578125" style="191" customWidth="1"/>
    <col min="10498" max="10498" width="23.42578125" style="191" customWidth="1"/>
    <col min="10499" max="10499" width="5.85546875" style="191" customWidth="1"/>
    <col min="10500" max="10501" width="9.42578125" style="191"/>
    <col min="10502" max="10502" width="12.42578125" style="191" customWidth="1"/>
    <col min="10503" max="10503" width="12.28515625" style="191" customWidth="1"/>
    <col min="10504" max="10752" width="9.42578125" style="191"/>
    <col min="10753" max="10753" width="4.42578125" style="191" customWidth="1"/>
    <col min="10754" max="10754" width="23.42578125" style="191" customWidth="1"/>
    <col min="10755" max="10755" width="5.85546875" style="191" customWidth="1"/>
    <col min="10756" max="10757" width="9.42578125" style="191"/>
    <col min="10758" max="10758" width="12.42578125" style="191" customWidth="1"/>
    <col min="10759" max="10759" width="12.28515625" style="191" customWidth="1"/>
    <col min="10760" max="11008" width="9.42578125" style="191"/>
    <col min="11009" max="11009" width="4.42578125" style="191" customWidth="1"/>
    <col min="11010" max="11010" width="23.42578125" style="191" customWidth="1"/>
    <col min="11011" max="11011" width="5.85546875" style="191" customWidth="1"/>
    <col min="11012" max="11013" width="9.42578125" style="191"/>
    <col min="11014" max="11014" width="12.42578125" style="191" customWidth="1"/>
    <col min="11015" max="11015" width="12.28515625" style="191" customWidth="1"/>
    <col min="11016" max="11264" width="9.42578125" style="191"/>
    <col min="11265" max="11265" width="4.42578125" style="191" customWidth="1"/>
    <col min="11266" max="11266" width="23.42578125" style="191" customWidth="1"/>
    <col min="11267" max="11267" width="5.85546875" style="191" customWidth="1"/>
    <col min="11268" max="11269" width="9.42578125" style="191"/>
    <col min="11270" max="11270" width="12.42578125" style="191" customWidth="1"/>
    <col min="11271" max="11271" width="12.28515625" style="191" customWidth="1"/>
    <col min="11272" max="11520" width="9.42578125" style="191"/>
    <col min="11521" max="11521" width="4.42578125" style="191" customWidth="1"/>
    <col min="11522" max="11522" width="23.42578125" style="191" customWidth="1"/>
    <col min="11523" max="11523" width="5.85546875" style="191" customWidth="1"/>
    <col min="11524" max="11525" width="9.42578125" style="191"/>
    <col min="11526" max="11526" width="12.42578125" style="191" customWidth="1"/>
    <col min="11527" max="11527" width="12.28515625" style="191" customWidth="1"/>
    <col min="11528" max="11776" width="9.42578125" style="191"/>
    <col min="11777" max="11777" width="4.42578125" style="191" customWidth="1"/>
    <col min="11778" max="11778" width="23.42578125" style="191" customWidth="1"/>
    <col min="11779" max="11779" width="5.85546875" style="191" customWidth="1"/>
    <col min="11780" max="11781" width="9.42578125" style="191"/>
    <col min="11782" max="11782" width="12.42578125" style="191" customWidth="1"/>
    <col min="11783" max="11783" width="12.28515625" style="191" customWidth="1"/>
    <col min="11784" max="12032" width="9.42578125" style="191"/>
    <col min="12033" max="12033" width="4.42578125" style="191" customWidth="1"/>
    <col min="12034" max="12034" width="23.42578125" style="191" customWidth="1"/>
    <col min="12035" max="12035" width="5.85546875" style="191" customWidth="1"/>
    <col min="12036" max="12037" width="9.42578125" style="191"/>
    <col min="12038" max="12038" width="12.42578125" style="191" customWidth="1"/>
    <col min="12039" max="12039" width="12.28515625" style="191" customWidth="1"/>
    <col min="12040" max="12288" width="9.42578125" style="191"/>
    <col min="12289" max="12289" width="4.42578125" style="191" customWidth="1"/>
    <col min="12290" max="12290" width="23.42578125" style="191" customWidth="1"/>
    <col min="12291" max="12291" width="5.85546875" style="191" customWidth="1"/>
    <col min="12292" max="12293" width="9.42578125" style="191"/>
    <col min="12294" max="12294" width="12.42578125" style="191" customWidth="1"/>
    <col min="12295" max="12295" width="12.28515625" style="191" customWidth="1"/>
    <col min="12296" max="12544" width="9.42578125" style="191"/>
    <col min="12545" max="12545" width="4.42578125" style="191" customWidth="1"/>
    <col min="12546" max="12546" width="23.42578125" style="191" customWidth="1"/>
    <col min="12547" max="12547" width="5.85546875" style="191" customWidth="1"/>
    <col min="12548" max="12549" width="9.42578125" style="191"/>
    <col min="12550" max="12550" width="12.42578125" style="191" customWidth="1"/>
    <col min="12551" max="12551" width="12.28515625" style="191" customWidth="1"/>
    <col min="12552" max="12800" width="9.42578125" style="191"/>
    <col min="12801" max="12801" width="4.42578125" style="191" customWidth="1"/>
    <col min="12802" max="12802" width="23.42578125" style="191" customWidth="1"/>
    <col min="12803" max="12803" width="5.85546875" style="191" customWidth="1"/>
    <col min="12804" max="12805" width="9.42578125" style="191"/>
    <col min="12806" max="12806" width="12.42578125" style="191" customWidth="1"/>
    <col min="12807" max="12807" width="12.28515625" style="191" customWidth="1"/>
    <col min="12808" max="13056" width="9.42578125" style="191"/>
    <col min="13057" max="13057" width="4.42578125" style="191" customWidth="1"/>
    <col min="13058" max="13058" width="23.42578125" style="191" customWidth="1"/>
    <col min="13059" max="13059" width="5.85546875" style="191" customWidth="1"/>
    <col min="13060" max="13061" width="9.42578125" style="191"/>
    <col min="13062" max="13062" width="12.42578125" style="191" customWidth="1"/>
    <col min="13063" max="13063" width="12.28515625" style="191" customWidth="1"/>
    <col min="13064" max="13312" width="9.42578125" style="191"/>
    <col min="13313" max="13313" width="4.42578125" style="191" customWidth="1"/>
    <col min="13314" max="13314" width="23.42578125" style="191" customWidth="1"/>
    <col min="13315" max="13315" width="5.85546875" style="191" customWidth="1"/>
    <col min="13316" max="13317" width="9.42578125" style="191"/>
    <col min="13318" max="13318" width="12.42578125" style="191" customWidth="1"/>
    <col min="13319" max="13319" width="12.28515625" style="191" customWidth="1"/>
    <col min="13320" max="13568" width="9.42578125" style="191"/>
    <col min="13569" max="13569" width="4.42578125" style="191" customWidth="1"/>
    <col min="13570" max="13570" width="23.42578125" style="191" customWidth="1"/>
    <col min="13571" max="13571" width="5.85546875" style="191" customWidth="1"/>
    <col min="13572" max="13573" width="9.42578125" style="191"/>
    <col min="13574" max="13574" width="12.42578125" style="191" customWidth="1"/>
    <col min="13575" max="13575" width="12.28515625" style="191" customWidth="1"/>
    <col min="13576" max="13824" width="9.42578125" style="191"/>
    <col min="13825" max="13825" width="4.42578125" style="191" customWidth="1"/>
    <col min="13826" max="13826" width="23.42578125" style="191" customWidth="1"/>
    <col min="13827" max="13827" width="5.85546875" style="191" customWidth="1"/>
    <col min="13828" max="13829" width="9.42578125" style="191"/>
    <col min="13830" max="13830" width="12.42578125" style="191" customWidth="1"/>
    <col min="13831" max="13831" width="12.28515625" style="191" customWidth="1"/>
    <col min="13832" max="14080" width="9.42578125" style="191"/>
    <col min="14081" max="14081" width="4.42578125" style="191" customWidth="1"/>
    <col min="14082" max="14082" width="23.42578125" style="191" customWidth="1"/>
    <col min="14083" max="14083" width="5.85546875" style="191" customWidth="1"/>
    <col min="14084" max="14085" width="9.42578125" style="191"/>
    <col min="14086" max="14086" width="12.42578125" style="191" customWidth="1"/>
    <col min="14087" max="14087" width="12.28515625" style="191" customWidth="1"/>
    <col min="14088" max="14336" width="9.42578125" style="191"/>
    <col min="14337" max="14337" width="4.42578125" style="191" customWidth="1"/>
    <col min="14338" max="14338" width="23.42578125" style="191" customWidth="1"/>
    <col min="14339" max="14339" width="5.85546875" style="191" customWidth="1"/>
    <col min="14340" max="14341" width="9.42578125" style="191"/>
    <col min="14342" max="14342" width="12.42578125" style="191" customWidth="1"/>
    <col min="14343" max="14343" width="12.28515625" style="191" customWidth="1"/>
    <col min="14344" max="14592" width="9.42578125" style="191"/>
    <col min="14593" max="14593" width="4.42578125" style="191" customWidth="1"/>
    <col min="14594" max="14594" width="23.42578125" style="191" customWidth="1"/>
    <col min="14595" max="14595" width="5.85546875" style="191" customWidth="1"/>
    <col min="14596" max="14597" width="9.42578125" style="191"/>
    <col min="14598" max="14598" width="12.42578125" style="191" customWidth="1"/>
    <col min="14599" max="14599" width="12.28515625" style="191" customWidth="1"/>
    <col min="14600" max="14848" width="9.42578125" style="191"/>
    <col min="14849" max="14849" width="4.42578125" style="191" customWidth="1"/>
    <col min="14850" max="14850" width="23.42578125" style="191" customWidth="1"/>
    <col min="14851" max="14851" width="5.85546875" style="191" customWidth="1"/>
    <col min="14852" max="14853" width="9.42578125" style="191"/>
    <col min="14854" max="14854" width="12.42578125" style="191" customWidth="1"/>
    <col min="14855" max="14855" width="12.28515625" style="191" customWidth="1"/>
    <col min="14856" max="15104" width="9.42578125" style="191"/>
    <col min="15105" max="15105" width="4.42578125" style="191" customWidth="1"/>
    <col min="15106" max="15106" width="23.42578125" style="191" customWidth="1"/>
    <col min="15107" max="15107" width="5.85546875" style="191" customWidth="1"/>
    <col min="15108" max="15109" width="9.42578125" style="191"/>
    <col min="15110" max="15110" width="12.42578125" style="191" customWidth="1"/>
    <col min="15111" max="15111" width="12.28515625" style="191" customWidth="1"/>
    <col min="15112" max="15360" width="9.42578125" style="191"/>
    <col min="15361" max="15361" width="4.42578125" style="191" customWidth="1"/>
    <col min="15362" max="15362" width="23.42578125" style="191" customWidth="1"/>
    <col min="15363" max="15363" width="5.85546875" style="191" customWidth="1"/>
    <col min="15364" max="15365" width="9.42578125" style="191"/>
    <col min="15366" max="15366" width="12.42578125" style="191" customWidth="1"/>
    <col min="15367" max="15367" width="12.28515625" style="191" customWidth="1"/>
    <col min="15368" max="15616" width="9.42578125" style="191"/>
    <col min="15617" max="15617" width="4.42578125" style="191" customWidth="1"/>
    <col min="15618" max="15618" width="23.42578125" style="191" customWidth="1"/>
    <col min="15619" max="15619" width="5.85546875" style="191" customWidth="1"/>
    <col min="15620" max="15621" width="9.42578125" style="191"/>
    <col min="15622" max="15622" width="12.42578125" style="191" customWidth="1"/>
    <col min="15623" max="15623" width="12.28515625" style="191" customWidth="1"/>
    <col min="15624" max="15872" width="9.42578125" style="191"/>
    <col min="15873" max="15873" width="4.42578125" style="191" customWidth="1"/>
    <col min="15874" max="15874" width="23.42578125" style="191" customWidth="1"/>
    <col min="15875" max="15875" width="5.85546875" style="191" customWidth="1"/>
    <col min="15876" max="15877" width="9.42578125" style="191"/>
    <col min="15878" max="15878" width="12.42578125" style="191" customWidth="1"/>
    <col min="15879" max="15879" width="12.28515625" style="191" customWidth="1"/>
    <col min="15880" max="16128" width="9.42578125" style="191"/>
    <col min="16129" max="16129" width="4.42578125" style="191" customWidth="1"/>
    <col min="16130" max="16130" width="23.42578125" style="191" customWidth="1"/>
    <col min="16131" max="16131" width="5.85546875" style="191" customWidth="1"/>
    <col min="16132" max="16133" width="9.42578125" style="191"/>
    <col min="16134" max="16134" width="12.42578125" style="191" customWidth="1"/>
    <col min="16135" max="16135" width="12.28515625" style="191" customWidth="1"/>
    <col min="16136" max="16384" width="9.42578125" style="191"/>
  </cols>
  <sheetData>
    <row r="1" spans="1:12" ht="21.75">
      <c r="A1" s="356" t="s">
        <v>440</v>
      </c>
      <c r="B1" s="356"/>
      <c r="C1" s="356"/>
      <c r="D1" s="356"/>
      <c r="E1" s="356"/>
      <c r="F1" s="356"/>
      <c r="G1" s="356"/>
      <c r="H1" s="209"/>
      <c r="I1" s="209"/>
      <c r="J1" s="209"/>
      <c r="K1" s="209"/>
      <c r="L1" s="209"/>
    </row>
    <row r="2" spans="1:12" ht="21.75">
      <c r="A2" s="356" t="s">
        <v>278</v>
      </c>
      <c r="B2" s="356"/>
      <c r="C2" s="356"/>
      <c r="D2" s="356"/>
      <c r="E2" s="356"/>
      <c r="F2" s="356"/>
      <c r="G2" s="356"/>
      <c r="H2" s="209"/>
      <c r="I2" s="209"/>
      <c r="J2" s="209"/>
      <c r="K2" s="209"/>
      <c r="L2" s="209"/>
    </row>
    <row r="3" spans="1:12" ht="21.75">
      <c r="A3" s="213" t="s">
        <v>248</v>
      </c>
      <c r="B3" s="214" t="s">
        <v>262</v>
      </c>
      <c r="C3" s="214" t="s">
        <v>279</v>
      </c>
      <c r="D3" s="214" t="s">
        <v>280</v>
      </c>
      <c r="E3" s="214" t="s">
        <v>254</v>
      </c>
      <c r="F3" s="214" t="s">
        <v>264</v>
      </c>
      <c r="G3" s="214" t="s">
        <v>265</v>
      </c>
      <c r="H3" s="215"/>
      <c r="I3" s="209"/>
      <c r="J3" s="209"/>
      <c r="K3" s="209"/>
      <c r="L3" s="209"/>
    </row>
    <row r="4" spans="1:12" ht="21.75">
      <c r="A4" s="216"/>
      <c r="B4" s="217"/>
      <c r="C4" s="217" t="s">
        <v>281</v>
      </c>
      <c r="D4" s="217"/>
      <c r="E4" s="217"/>
      <c r="F4" s="217"/>
      <c r="G4" s="217"/>
      <c r="H4" s="215"/>
      <c r="I4" s="209"/>
      <c r="J4" s="209"/>
      <c r="K4" s="209"/>
      <c r="L4" s="209"/>
    </row>
    <row r="5" spans="1:12" ht="21.75">
      <c r="A5" s="214">
        <v>1</v>
      </c>
      <c r="B5" s="213" t="s">
        <v>282</v>
      </c>
      <c r="C5" s="214">
        <v>1</v>
      </c>
      <c r="D5" s="218">
        <v>10000</v>
      </c>
      <c r="E5" s="218">
        <v>10000</v>
      </c>
      <c r="F5" s="218">
        <f>E5</f>
        <v>10000</v>
      </c>
      <c r="G5" s="219">
        <f>SUM(E5:F5)</f>
        <v>20000</v>
      </c>
      <c r="H5" s="209"/>
      <c r="I5" s="209"/>
      <c r="J5" s="209"/>
      <c r="K5" s="209"/>
      <c r="L5" s="209"/>
    </row>
    <row r="6" spans="1:12" s="92" customFormat="1" ht="18.75">
      <c r="A6" s="220">
        <v>1</v>
      </c>
      <c r="B6" s="119" t="s">
        <v>283</v>
      </c>
      <c r="C6" s="139">
        <v>1</v>
      </c>
      <c r="D6" s="126">
        <v>10000</v>
      </c>
      <c r="E6" s="221">
        <f>D6</f>
        <v>10000</v>
      </c>
      <c r="F6" s="126">
        <f t="shared" ref="F6:F14" si="0">D6</f>
        <v>10000</v>
      </c>
      <c r="G6" s="136">
        <f t="shared" ref="G6:G14" si="1">E6+F6</f>
        <v>20000</v>
      </c>
    </row>
    <row r="7" spans="1:12" s="92" customFormat="1" ht="18.75">
      <c r="A7" s="220">
        <v>2</v>
      </c>
      <c r="B7" s="119" t="s">
        <v>284</v>
      </c>
      <c r="C7" s="139">
        <v>1</v>
      </c>
      <c r="D7" s="126">
        <v>10000</v>
      </c>
      <c r="E7" s="221">
        <f>D7</f>
        <v>10000</v>
      </c>
      <c r="F7" s="126">
        <f t="shared" si="0"/>
        <v>10000</v>
      </c>
      <c r="G7" s="136">
        <f t="shared" si="1"/>
        <v>20000</v>
      </c>
    </row>
    <row r="8" spans="1:12" s="92" customFormat="1" ht="18.75">
      <c r="A8" s="220">
        <v>3</v>
      </c>
      <c r="B8" s="119" t="s">
        <v>285</v>
      </c>
      <c r="C8" s="139">
        <v>1</v>
      </c>
      <c r="D8" s="126">
        <v>10000</v>
      </c>
      <c r="E8" s="222">
        <f t="shared" ref="E8:E14" si="2">C8*D8</f>
        <v>10000</v>
      </c>
      <c r="F8" s="126">
        <f t="shared" si="0"/>
        <v>10000</v>
      </c>
      <c r="G8" s="136">
        <f t="shared" si="1"/>
        <v>20000</v>
      </c>
    </row>
    <row r="9" spans="1:12" s="92" customFormat="1" ht="18.75">
      <c r="A9" s="220">
        <v>4</v>
      </c>
      <c r="B9" s="119" t="s">
        <v>286</v>
      </c>
      <c r="C9" s="139">
        <v>1</v>
      </c>
      <c r="D9" s="126">
        <v>10000</v>
      </c>
      <c r="E9" s="222">
        <f t="shared" si="2"/>
        <v>10000</v>
      </c>
      <c r="F9" s="126">
        <f t="shared" si="0"/>
        <v>10000</v>
      </c>
      <c r="G9" s="136">
        <f t="shared" si="1"/>
        <v>20000</v>
      </c>
    </row>
    <row r="10" spans="1:12" s="92" customFormat="1" ht="18.75">
      <c r="A10" s="220">
        <v>5</v>
      </c>
      <c r="B10" s="119" t="s">
        <v>287</v>
      </c>
      <c r="C10" s="139">
        <v>1</v>
      </c>
      <c r="D10" s="126">
        <v>10000</v>
      </c>
      <c r="E10" s="222">
        <f t="shared" si="2"/>
        <v>10000</v>
      </c>
      <c r="F10" s="126">
        <f t="shared" si="0"/>
        <v>10000</v>
      </c>
      <c r="G10" s="136">
        <f t="shared" si="1"/>
        <v>20000</v>
      </c>
    </row>
    <row r="11" spans="1:12" s="92" customFormat="1" ht="18.75">
      <c r="A11" s="220">
        <v>6</v>
      </c>
      <c r="B11" s="119" t="s">
        <v>288</v>
      </c>
      <c r="C11" s="139">
        <v>1</v>
      </c>
      <c r="D11" s="126">
        <v>10000</v>
      </c>
      <c r="E11" s="222">
        <f t="shared" si="2"/>
        <v>10000</v>
      </c>
      <c r="F11" s="126">
        <f t="shared" si="0"/>
        <v>10000</v>
      </c>
      <c r="G11" s="136">
        <f t="shared" si="1"/>
        <v>20000</v>
      </c>
    </row>
    <row r="12" spans="1:12" s="92" customFormat="1" ht="18.75">
      <c r="A12" s="220">
        <v>7</v>
      </c>
      <c r="B12" s="119" t="s">
        <v>289</v>
      </c>
      <c r="C12" s="139">
        <v>1</v>
      </c>
      <c r="D12" s="126">
        <v>10000</v>
      </c>
      <c r="E12" s="222">
        <f t="shared" si="2"/>
        <v>10000</v>
      </c>
      <c r="F12" s="126">
        <f t="shared" si="0"/>
        <v>10000</v>
      </c>
      <c r="G12" s="136">
        <f t="shared" si="1"/>
        <v>20000</v>
      </c>
    </row>
    <row r="13" spans="1:12" s="92" customFormat="1" ht="18.75">
      <c r="A13" s="220">
        <v>8</v>
      </c>
      <c r="B13" s="119" t="s">
        <v>290</v>
      </c>
      <c r="C13" s="139">
        <v>1</v>
      </c>
      <c r="D13" s="126">
        <v>10000</v>
      </c>
      <c r="E13" s="222">
        <f t="shared" si="2"/>
        <v>10000</v>
      </c>
      <c r="F13" s="126">
        <f t="shared" si="0"/>
        <v>10000</v>
      </c>
      <c r="G13" s="136">
        <f t="shared" si="1"/>
        <v>20000</v>
      </c>
    </row>
    <row r="14" spans="1:12" s="92" customFormat="1" ht="18.75">
      <c r="A14" s="220">
        <v>9</v>
      </c>
      <c r="B14" s="119" t="s">
        <v>291</v>
      </c>
      <c r="C14" s="139">
        <v>1</v>
      </c>
      <c r="D14" s="126">
        <v>10000</v>
      </c>
      <c r="E14" s="222">
        <f t="shared" si="2"/>
        <v>10000</v>
      </c>
      <c r="F14" s="126">
        <f t="shared" si="0"/>
        <v>10000</v>
      </c>
      <c r="G14" s="136">
        <f t="shared" si="1"/>
        <v>20000</v>
      </c>
    </row>
    <row r="15" spans="1:12" ht="22.5" thickBot="1">
      <c r="A15" s="223"/>
      <c r="B15" s="224" t="s">
        <v>9</v>
      </c>
      <c r="C15" s="224">
        <f>SUM(C5:C14)</f>
        <v>10</v>
      </c>
      <c r="D15" s="223"/>
      <c r="E15" s="225">
        <f>SUM(E5:E14)</f>
        <v>100000</v>
      </c>
      <c r="F15" s="225">
        <f>SUM(F5:F14)</f>
        <v>100000</v>
      </c>
      <c r="G15" s="225">
        <f>SUM(G5:G14)</f>
        <v>200000</v>
      </c>
      <c r="H15" s="209"/>
      <c r="I15" s="209"/>
      <c r="J15" s="209"/>
      <c r="K15" s="209"/>
      <c r="L15" s="209"/>
    </row>
    <row r="16" spans="1:12" ht="22.5" thickTop="1">
      <c r="A16" s="226" t="s">
        <v>271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</row>
    <row r="17" spans="1:12" ht="24">
      <c r="A17" s="209"/>
      <c r="B17" s="209"/>
      <c r="C17" s="209"/>
      <c r="D17" s="209"/>
      <c r="E17" s="227" t="s">
        <v>202</v>
      </c>
      <c r="F17" s="210"/>
      <c r="G17" s="209"/>
      <c r="H17" s="209"/>
      <c r="I17" s="209"/>
      <c r="J17" s="209"/>
      <c r="K17" s="209"/>
      <c r="L17" s="209"/>
    </row>
    <row r="18" spans="1:12" ht="24">
      <c r="A18" s="209"/>
      <c r="B18" s="209"/>
      <c r="C18" s="209"/>
      <c r="D18" s="209"/>
      <c r="E18" s="228" t="s">
        <v>149</v>
      </c>
      <c r="F18" s="210"/>
      <c r="G18" s="209"/>
      <c r="H18" s="209"/>
      <c r="I18" s="209"/>
      <c r="J18" s="209"/>
      <c r="K18" s="209"/>
      <c r="L18" s="209"/>
    </row>
    <row r="19" spans="1:12" ht="24" customHeight="1">
      <c r="A19" s="209"/>
      <c r="B19" s="209"/>
      <c r="C19" s="209"/>
      <c r="D19" s="209"/>
      <c r="E19" s="354" t="s">
        <v>234</v>
      </c>
      <c r="F19" s="354"/>
      <c r="G19" s="209"/>
      <c r="H19" s="209"/>
      <c r="I19" s="209"/>
      <c r="J19" s="209"/>
      <c r="K19" s="209"/>
      <c r="L19" s="209"/>
    </row>
    <row r="20" spans="1:12" ht="24" customHeight="1">
      <c r="A20" s="209"/>
      <c r="B20" s="209"/>
      <c r="C20" s="209"/>
      <c r="D20" s="209"/>
      <c r="E20" s="354" t="s">
        <v>210</v>
      </c>
      <c r="F20" s="354"/>
      <c r="G20" s="209"/>
      <c r="H20" s="209"/>
      <c r="I20" s="209"/>
      <c r="J20" s="209"/>
      <c r="K20" s="209"/>
      <c r="L20" s="209"/>
    </row>
    <row r="21" spans="1:12" ht="21.75">
      <c r="A21" s="209"/>
      <c r="B21" s="209"/>
      <c r="C21" s="209"/>
      <c r="D21" s="209"/>
      <c r="E21" s="353" t="s">
        <v>437</v>
      </c>
      <c r="F21" s="354"/>
      <c r="G21" s="209"/>
      <c r="H21" s="209"/>
      <c r="I21" s="209"/>
      <c r="J21" s="209"/>
      <c r="K21" s="209"/>
      <c r="L21" s="209"/>
    </row>
    <row r="22" spans="1:12" ht="21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</row>
    <row r="23" spans="1:12" ht="21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</row>
    <row r="24" spans="1:12" ht="21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</row>
    <row r="25" spans="1:12" ht="21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2" ht="21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  <row r="27" spans="1:12" ht="21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</row>
    <row r="28" spans="1:12" ht="21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1:12" ht="21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  <row r="30" spans="1:12" ht="21.7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</row>
    <row r="31" spans="1:12" ht="21.7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</row>
    <row r="32" spans="1:12" ht="21.7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</row>
    <row r="33" spans="1:12" ht="21.7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</row>
    <row r="34" spans="1:12" ht="21.75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</row>
    <row r="35" spans="1:12" ht="21.7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</row>
    <row r="36" spans="1:12" ht="21.7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</row>
    <row r="37" spans="1:12" ht="21.75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</row>
    <row r="38" spans="1:12" ht="21.7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</row>
    <row r="39" spans="1:12" ht="21.7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</row>
    <row r="40" spans="1:12" ht="21.7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 ht="21.7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  <row r="42" spans="1:12" ht="21.7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</row>
    <row r="43" spans="1:12" ht="21.7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</row>
    <row r="44" spans="1:12" ht="21.7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</row>
    <row r="45" spans="1:12" ht="21.7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</row>
    <row r="46" spans="1:12" ht="21.75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</row>
    <row r="47" spans="1:12" ht="21.7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</row>
    <row r="48" spans="1:12" ht="21.7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</row>
    <row r="49" spans="1:12" ht="21.75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</row>
    <row r="50" spans="1:12" ht="21.7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</row>
    <row r="51" spans="1:12" ht="21.75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</row>
    <row r="52" spans="1:12" ht="21.75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</row>
    <row r="53" spans="1:12" ht="21.75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</row>
  </sheetData>
  <mergeCells count="5">
    <mergeCell ref="A1:G1"/>
    <mergeCell ref="A2:G2"/>
    <mergeCell ref="E19:F19"/>
    <mergeCell ref="E20:F20"/>
    <mergeCell ref="E21:F21"/>
  </mergeCells>
  <printOptions horizontalCentered="1"/>
  <pageMargins left="0.74803149606299213" right="0.23622047244094491" top="1.02" bottom="0.23622047244094491" header="0.27559055118110237" footer="0.2755905511811023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K25"/>
  <sheetViews>
    <sheetView view="pageBreakPreview" zoomScaleNormal="100" zoomScaleSheetLayoutView="100" workbookViewId="0">
      <selection activeCell="I21" sqref="I21"/>
    </sheetView>
  </sheetViews>
  <sheetFormatPr defaultRowHeight="13.5"/>
  <cols>
    <col min="1" max="1" width="9" style="92"/>
    <col min="2" max="2" width="17.42578125" style="92" customWidth="1"/>
    <col min="3" max="4" width="9" style="92"/>
    <col min="5" max="5" width="9" style="92" bestFit="1" customWidth="1"/>
    <col min="6" max="6" width="10.7109375" style="92" bestFit="1" customWidth="1"/>
    <col min="7" max="7" width="10.42578125" style="92" bestFit="1" customWidth="1"/>
    <col min="8" max="257" width="9" style="92"/>
    <col min="258" max="258" width="17.42578125" style="92" customWidth="1"/>
    <col min="259" max="260" width="9" style="92"/>
    <col min="261" max="261" width="9" style="92" bestFit="1"/>
    <col min="262" max="262" width="10.7109375" style="92" bestFit="1" customWidth="1"/>
    <col min="263" max="263" width="10.42578125" style="92" bestFit="1" customWidth="1"/>
    <col min="264" max="513" width="9" style="92"/>
    <col min="514" max="514" width="17.42578125" style="92" customWidth="1"/>
    <col min="515" max="516" width="9" style="92"/>
    <col min="517" max="517" width="9" style="92" bestFit="1"/>
    <col min="518" max="518" width="10.7109375" style="92" bestFit="1" customWidth="1"/>
    <col min="519" max="519" width="10.42578125" style="92" bestFit="1" customWidth="1"/>
    <col min="520" max="769" width="9" style="92"/>
    <col min="770" max="770" width="17.42578125" style="92" customWidth="1"/>
    <col min="771" max="772" width="9" style="92"/>
    <col min="773" max="773" width="9" style="92" bestFit="1"/>
    <col min="774" max="774" width="10.7109375" style="92" bestFit="1" customWidth="1"/>
    <col min="775" max="775" width="10.42578125" style="92" bestFit="1" customWidth="1"/>
    <col min="776" max="1025" width="9" style="92"/>
    <col min="1026" max="1026" width="17.42578125" style="92" customWidth="1"/>
    <col min="1027" max="1028" width="9" style="92"/>
    <col min="1029" max="1029" width="9" style="92" bestFit="1"/>
    <col min="1030" max="1030" width="10.7109375" style="92" bestFit="1" customWidth="1"/>
    <col min="1031" max="1031" width="10.42578125" style="92" bestFit="1" customWidth="1"/>
    <col min="1032" max="1281" width="9" style="92"/>
    <col min="1282" max="1282" width="17.42578125" style="92" customWidth="1"/>
    <col min="1283" max="1284" width="9" style="92"/>
    <col min="1285" max="1285" width="9" style="92" bestFit="1"/>
    <col min="1286" max="1286" width="10.7109375" style="92" bestFit="1" customWidth="1"/>
    <col min="1287" max="1287" width="10.42578125" style="92" bestFit="1" customWidth="1"/>
    <col min="1288" max="1537" width="9" style="92"/>
    <col min="1538" max="1538" width="17.42578125" style="92" customWidth="1"/>
    <col min="1539" max="1540" width="9" style="92"/>
    <col min="1541" max="1541" width="9" style="92" bestFit="1"/>
    <col min="1542" max="1542" width="10.7109375" style="92" bestFit="1" customWidth="1"/>
    <col min="1543" max="1543" width="10.42578125" style="92" bestFit="1" customWidth="1"/>
    <col min="1544" max="1793" width="9" style="92"/>
    <col min="1794" max="1794" width="17.42578125" style="92" customWidth="1"/>
    <col min="1795" max="1796" width="9" style="92"/>
    <col min="1797" max="1797" width="9" style="92" bestFit="1"/>
    <col min="1798" max="1798" width="10.7109375" style="92" bestFit="1" customWidth="1"/>
    <col min="1799" max="1799" width="10.42578125" style="92" bestFit="1" customWidth="1"/>
    <col min="1800" max="2049" width="9" style="92"/>
    <col min="2050" max="2050" width="17.42578125" style="92" customWidth="1"/>
    <col min="2051" max="2052" width="9" style="92"/>
    <col min="2053" max="2053" width="9" style="92" bestFit="1"/>
    <col min="2054" max="2054" width="10.7109375" style="92" bestFit="1" customWidth="1"/>
    <col min="2055" max="2055" width="10.42578125" style="92" bestFit="1" customWidth="1"/>
    <col min="2056" max="2305" width="9" style="92"/>
    <col min="2306" max="2306" width="17.42578125" style="92" customWidth="1"/>
    <col min="2307" max="2308" width="9" style="92"/>
    <col min="2309" max="2309" width="9" style="92" bestFit="1"/>
    <col min="2310" max="2310" width="10.7109375" style="92" bestFit="1" customWidth="1"/>
    <col min="2311" max="2311" width="10.42578125" style="92" bestFit="1" customWidth="1"/>
    <col min="2312" max="2561" width="9" style="92"/>
    <col min="2562" max="2562" width="17.42578125" style="92" customWidth="1"/>
    <col min="2563" max="2564" width="9" style="92"/>
    <col min="2565" max="2565" width="9" style="92" bestFit="1"/>
    <col min="2566" max="2566" width="10.7109375" style="92" bestFit="1" customWidth="1"/>
    <col min="2567" max="2567" width="10.42578125" style="92" bestFit="1" customWidth="1"/>
    <col min="2568" max="2817" width="9" style="92"/>
    <col min="2818" max="2818" width="17.42578125" style="92" customWidth="1"/>
    <col min="2819" max="2820" width="9" style="92"/>
    <col min="2821" max="2821" width="9" style="92" bestFit="1"/>
    <col min="2822" max="2822" width="10.7109375" style="92" bestFit="1" customWidth="1"/>
    <col min="2823" max="2823" width="10.42578125" style="92" bestFit="1" customWidth="1"/>
    <col min="2824" max="3073" width="9" style="92"/>
    <col min="3074" max="3074" width="17.42578125" style="92" customWidth="1"/>
    <col min="3075" max="3076" width="9" style="92"/>
    <col min="3077" max="3077" width="9" style="92" bestFit="1"/>
    <col min="3078" max="3078" width="10.7109375" style="92" bestFit="1" customWidth="1"/>
    <col min="3079" max="3079" width="10.42578125" style="92" bestFit="1" customWidth="1"/>
    <col min="3080" max="3329" width="9" style="92"/>
    <col min="3330" max="3330" width="17.42578125" style="92" customWidth="1"/>
    <col min="3331" max="3332" width="9" style="92"/>
    <col min="3333" max="3333" width="9" style="92" bestFit="1"/>
    <col min="3334" max="3334" width="10.7109375" style="92" bestFit="1" customWidth="1"/>
    <col min="3335" max="3335" width="10.42578125" style="92" bestFit="1" customWidth="1"/>
    <col min="3336" max="3585" width="9" style="92"/>
    <col min="3586" max="3586" width="17.42578125" style="92" customWidth="1"/>
    <col min="3587" max="3588" width="9" style="92"/>
    <col min="3589" max="3589" width="9" style="92" bestFit="1"/>
    <col min="3590" max="3590" width="10.7109375" style="92" bestFit="1" customWidth="1"/>
    <col min="3591" max="3591" width="10.42578125" style="92" bestFit="1" customWidth="1"/>
    <col min="3592" max="3841" width="9" style="92"/>
    <col min="3842" max="3842" width="17.42578125" style="92" customWidth="1"/>
    <col min="3843" max="3844" width="9" style="92"/>
    <col min="3845" max="3845" width="9" style="92" bestFit="1"/>
    <col min="3846" max="3846" width="10.7109375" style="92" bestFit="1" customWidth="1"/>
    <col min="3847" max="3847" width="10.42578125" style="92" bestFit="1" customWidth="1"/>
    <col min="3848" max="4097" width="9" style="92"/>
    <col min="4098" max="4098" width="17.42578125" style="92" customWidth="1"/>
    <col min="4099" max="4100" width="9" style="92"/>
    <col min="4101" max="4101" width="9" style="92" bestFit="1"/>
    <col min="4102" max="4102" width="10.7109375" style="92" bestFit="1" customWidth="1"/>
    <col min="4103" max="4103" width="10.42578125" style="92" bestFit="1" customWidth="1"/>
    <col min="4104" max="4353" width="9" style="92"/>
    <col min="4354" max="4354" width="17.42578125" style="92" customWidth="1"/>
    <col min="4355" max="4356" width="9" style="92"/>
    <col min="4357" max="4357" width="9" style="92" bestFit="1"/>
    <col min="4358" max="4358" width="10.7109375" style="92" bestFit="1" customWidth="1"/>
    <col min="4359" max="4359" width="10.42578125" style="92" bestFit="1" customWidth="1"/>
    <col min="4360" max="4609" width="9" style="92"/>
    <col min="4610" max="4610" width="17.42578125" style="92" customWidth="1"/>
    <col min="4611" max="4612" width="9" style="92"/>
    <col min="4613" max="4613" width="9" style="92" bestFit="1"/>
    <col min="4614" max="4614" width="10.7109375" style="92" bestFit="1" customWidth="1"/>
    <col min="4615" max="4615" width="10.42578125" style="92" bestFit="1" customWidth="1"/>
    <col min="4616" max="4865" width="9" style="92"/>
    <col min="4866" max="4866" width="17.42578125" style="92" customWidth="1"/>
    <col min="4867" max="4868" width="9" style="92"/>
    <col min="4869" max="4869" width="9" style="92" bestFit="1"/>
    <col min="4870" max="4870" width="10.7109375" style="92" bestFit="1" customWidth="1"/>
    <col min="4871" max="4871" width="10.42578125" style="92" bestFit="1" customWidth="1"/>
    <col min="4872" max="5121" width="9" style="92"/>
    <col min="5122" max="5122" width="17.42578125" style="92" customWidth="1"/>
    <col min="5123" max="5124" width="9" style="92"/>
    <col min="5125" max="5125" width="9" style="92" bestFit="1"/>
    <col min="5126" max="5126" width="10.7109375" style="92" bestFit="1" customWidth="1"/>
    <col min="5127" max="5127" width="10.42578125" style="92" bestFit="1" customWidth="1"/>
    <col min="5128" max="5377" width="9" style="92"/>
    <col min="5378" max="5378" width="17.42578125" style="92" customWidth="1"/>
    <col min="5379" max="5380" width="9" style="92"/>
    <col min="5381" max="5381" width="9" style="92" bestFit="1"/>
    <col min="5382" max="5382" width="10.7109375" style="92" bestFit="1" customWidth="1"/>
    <col min="5383" max="5383" width="10.42578125" style="92" bestFit="1" customWidth="1"/>
    <col min="5384" max="5633" width="9" style="92"/>
    <col min="5634" max="5634" width="17.42578125" style="92" customWidth="1"/>
    <col min="5635" max="5636" width="9" style="92"/>
    <col min="5637" max="5637" width="9" style="92" bestFit="1"/>
    <col min="5638" max="5638" width="10.7109375" style="92" bestFit="1" customWidth="1"/>
    <col min="5639" max="5639" width="10.42578125" style="92" bestFit="1" customWidth="1"/>
    <col min="5640" max="5889" width="9" style="92"/>
    <col min="5890" max="5890" width="17.42578125" style="92" customWidth="1"/>
    <col min="5891" max="5892" width="9" style="92"/>
    <col min="5893" max="5893" width="9" style="92" bestFit="1"/>
    <col min="5894" max="5894" width="10.7109375" style="92" bestFit="1" customWidth="1"/>
    <col min="5895" max="5895" width="10.42578125" style="92" bestFit="1" customWidth="1"/>
    <col min="5896" max="6145" width="9" style="92"/>
    <col min="6146" max="6146" width="17.42578125" style="92" customWidth="1"/>
    <col min="6147" max="6148" width="9" style="92"/>
    <col min="6149" max="6149" width="9" style="92" bestFit="1"/>
    <col min="6150" max="6150" width="10.7109375" style="92" bestFit="1" customWidth="1"/>
    <col min="6151" max="6151" width="10.42578125" style="92" bestFit="1" customWidth="1"/>
    <col min="6152" max="6401" width="9" style="92"/>
    <col min="6402" max="6402" width="17.42578125" style="92" customWidth="1"/>
    <col min="6403" max="6404" width="9" style="92"/>
    <col min="6405" max="6405" width="9" style="92" bestFit="1"/>
    <col min="6406" max="6406" width="10.7109375" style="92" bestFit="1" customWidth="1"/>
    <col min="6407" max="6407" width="10.42578125" style="92" bestFit="1" customWidth="1"/>
    <col min="6408" max="6657" width="9" style="92"/>
    <col min="6658" max="6658" width="17.42578125" style="92" customWidth="1"/>
    <col min="6659" max="6660" width="9" style="92"/>
    <col min="6661" max="6661" width="9" style="92" bestFit="1"/>
    <col min="6662" max="6662" width="10.7109375" style="92" bestFit="1" customWidth="1"/>
    <col min="6663" max="6663" width="10.42578125" style="92" bestFit="1" customWidth="1"/>
    <col min="6664" max="6913" width="9" style="92"/>
    <col min="6914" max="6914" width="17.42578125" style="92" customWidth="1"/>
    <col min="6915" max="6916" width="9" style="92"/>
    <col min="6917" max="6917" width="9" style="92" bestFit="1"/>
    <col min="6918" max="6918" width="10.7109375" style="92" bestFit="1" customWidth="1"/>
    <col min="6919" max="6919" width="10.42578125" style="92" bestFit="1" customWidth="1"/>
    <col min="6920" max="7169" width="9" style="92"/>
    <col min="7170" max="7170" width="17.42578125" style="92" customWidth="1"/>
    <col min="7171" max="7172" width="9" style="92"/>
    <col min="7173" max="7173" width="9" style="92" bestFit="1"/>
    <col min="7174" max="7174" width="10.7109375" style="92" bestFit="1" customWidth="1"/>
    <col min="7175" max="7175" width="10.42578125" style="92" bestFit="1" customWidth="1"/>
    <col min="7176" max="7425" width="9" style="92"/>
    <col min="7426" max="7426" width="17.42578125" style="92" customWidth="1"/>
    <col min="7427" max="7428" width="9" style="92"/>
    <col min="7429" max="7429" width="9" style="92" bestFit="1"/>
    <col min="7430" max="7430" width="10.7109375" style="92" bestFit="1" customWidth="1"/>
    <col min="7431" max="7431" width="10.42578125" style="92" bestFit="1" customWidth="1"/>
    <col min="7432" max="7681" width="9" style="92"/>
    <col min="7682" max="7682" width="17.42578125" style="92" customWidth="1"/>
    <col min="7683" max="7684" width="9" style="92"/>
    <col min="7685" max="7685" width="9" style="92" bestFit="1"/>
    <col min="7686" max="7686" width="10.7109375" style="92" bestFit="1" customWidth="1"/>
    <col min="7687" max="7687" width="10.42578125" style="92" bestFit="1" customWidth="1"/>
    <col min="7688" max="7937" width="9" style="92"/>
    <col min="7938" max="7938" width="17.42578125" style="92" customWidth="1"/>
    <col min="7939" max="7940" width="9" style="92"/>
    <col min="7941" max="7941" width="9" style="92" bestFit="1"/>
    <col min="7942" max="7942" width="10.7109375" style="92" bestFit="1" customWidth="1"/>
    <col min="7943" max="7943" width="10.42578125" style="92" bestFit="1" customWidth="1"/>
    <col min="7944" max="8193" width="9" style="92"/>
    <col min="8194" max="8194" width="17.42578125" style="92" customWidth="1"/>
    <col min="8195" max="8196" width="9" style="92"/>
    <col min="8197" max="8197" width="9" style="92" bestFit="1"/>
    <col min="8198" max="8198" width="10.7109375" style="92" bestFit="1" customWidth="1"/>
    <col min="8199" max="8199" width="10.42578125" style="92" bestFit="1" customWidth="1"/>
    <col min="8200" max="8449" width="9" style="92"/>
    <col min="8450" max="8450" width="17.42578125" style="92" customWidth="1"/>
    <col min="8451" max="8452" width="9" style="92"/>
    <col min="8453" max="8453" width="9" style="92" bestFit="1"/>
    <col min="8454" max="8454" width="10.7109375" style="92" bestFit="1" customWidth="1"/>
    <col min="8455" max="8455" width="10.42578125" style="92" bestFit="1" customWidth="1"/>
    <col min="8456" max="8705" width="9" style="92"/>
    <col min="8706" max="8706" width="17.42578125" style="92" customWidth="1"/>
    <col min="8707" max="8708" width="9" style="92"/>
    <col min="8709" max="8709" width="9" style="92" bestFit="1"/>
    <col min="8710" max="8710" width="10.7109375" style="92" bestFit="1" customWidth="1"/>
    <col min="8711" max="8711" width="10.42578125" style="92" bestFit="1" customWidth="1"/>
    <col min="8712" max="8961" width="9" style="92"/>
    <col min="8962" max="8962" width="17.42578125" style="92" customWidth="1"/>
    <col min="8963" max="8964" width="9" style="92"/>
    <col min="8965" max="8965" width="9" style="92" bestFit="1"/>
    <col min="8966" max="8966" width="10.7109375" style="92" bestFit="1" customWidth="1"/>
    <col min="8967" max="8967" width="10.42578125" style="92" bestFit="1" customWidth="1"/>
    <col min="8968" max="9217" width="9" style="92"/>
    <col min="9218" max="9218" width="17.42578125" style="92" customWidth="1"/>
    <col min="9219" max="9220" width="9" style="92"/>
    <col min="9221" max="9221" width="9" style="92" bestFit="1"/>
    <col min="9222" max="9222" width="10.7109375" style="92" bestFit="1" customWidth="1"/>
    <col min="9223" max="9223" width="10.42578125" style="92" bestFit="1" customWidth="1"/>
    <col min="9224" max="9473" width="9" style="92"/>
    <col min="9474" max="9474" width="17.42578125" style="92" customWidth="1"/>
    <col min="9475" max="9476" width="9" style="92"/>
    <col min="9477" max="9477" width="9" style="92" bestFit="1"/>
    <col min="9478" max="9478" width="10.7109375" style="92" bestFit="1" customWidth="1"/>
    <col min="9479" max="9479" width="10.42578125" style="92" bestFit="1" customWidth="1"/>
    <col min="9480" max="9729" width="9" style="92"/>
    <col min="9730" max="9730" width="17.42578125" style="92" customWidth="1"/>
    <col min="9731" max="9732" width="9" style="92"/>
    <col min="9733" max="9733" width="9" style="92" bestFit="1"/>
    <col min="9734" max="9734" width="10.7109375" style="92" bestFit="1" customWidth="1"/>
    <col min="9735" max="9735" width="10.42578125" style="92" bestFit="1" customWidth="1"/>
    <col min="9736" max="9985" width="9" style="92"/>
    <col min="9986" max="9986" width="17.42578125" style="92" customWidth="1"/>
    <col min="9987" max="9988" width="9" style="92"/>
    <col min="9989" max="9989" width="9" style="92" bestFit="1"/>
    <col min="9990" max="9990" width="10.7109375" style="92" bestFit="1" customWidth="1"/>
    <col min="9991" max="9991" width="10.42578125" style="92" bestFit="1" customWidth="1"/>
    <col min="9992" max="10241" width="9" style="92"/>
    <col min="10242" max="10242" width="17.42578125" style="92" customWidth="1"/>
    <col min="10243" max="10244" width="9" style="92"/>
    <col min="10245" max="10245" width="9" style="92" bestFit="1"/>
    <col min="10246" max="10246" width="10.7109375" style="92" bestFit="1" customWidth="1"/>
    <col min="10247" max="10247" width="10.42578125" style="92" bestFit="1" customWidth="1"/>
    <col min="10248" max="10497" width="9" style="92"/>
    <col min="10498" max="10498" width="17.42578125" style="92" customWidth="1"/>
    <col min="10499" max="10500" width="9" style="92"/>
    <col min="10501" max="10501" width="9" style="92" bestFit="1"/>
    <col min="10502" max="10502" width="10.7109375" style="92" bestFit="1" customWidth="1"/>
    <col min="10503" max="10503" width="10.42578125" style="92" bestFit="1" customWidth="1"/>
    <col min="10504" max="10753" width="9" style="92"/>
    <col min="10754" max="10754" width="17.42578125" style="92" customWidth="1"/>
    <col min="10755" max="10756" width="9" style="92"/>
    <col min="10757" max="10757" width="9" style="92" bestFit="1"/>
    <col min="10758" max="10758" width="10.7109375" style="92" bestFit="1" customWidth="1"/>
    <col min="10759" max="10759" width="10.42578125" style="92" bestFit="1" customWidth="1"/>
    <col min="10760" max="11009" width="9" style="92"/>
    <col min="11010" max="11010" width="17.42578125" style="92" customWidth="1"/>
    <col min="11011" max="11012" width="9" style="92"/>
    <col min="11013" max="11013" width="9" style="92" bestFit="1"/>
    <col min="11014" max="11014" width="10.7109375" style="92" bestFit="1" customWidth="1"/>
    <col min="11015" max="11015" width="10.42578125" style="92" bestFit="1" customWidth="1"/>
    <col min="11016" max="11265" width="9" style="92"/>
    <col min="11266" max="11266" width="17.42578125" style="92" customWidth="1"/>
    <col min="11267" max="11268" width="9" style="92"/>
    <col min="11269" max="11269" width="9" style="92" bestFit="1"/>
    <col min="11270" max="11270" width="10.7109375" style="92" bestFit="1" customWidth="1"/>
    <col min="11271" max="11271" width="10.42578125" style="92" bestFit="1" customWidth="1"/>
    <col min="11272" max="11521" width="9" style="92"/>
    <col min="11522" max="11522" width="17.42578125" style="92" customWidth="1"/>
    <col min="11523" max="11524" width="9" style="92"/>
    <col min="11525" max="11525" width="9" style="92" bestFit="1"/>
    <col min="11526" max="11526" width="10.7109375" style="92" bestFit="1" customWidth="1"/>
    <col min="11527" max="11527" width="10.42578125" style="92" bestFit="1" customWidth="1"/>
    <col min="11528" max="11777" width="9" style="92"/>
    <col min="11778" max="11778" width="17.42578125" style="92" customWidth="1"/>
    <col min="11779" max="11780" width="9" style="92"/>
    <col min="11781" max="11781" width="9" style="92" bestFit="1"/>
    <col min="11782" max="11782" width="10.7109375" style="92" bestFit="1" customWidth="1"/>
    <col min="11783" max="11783" width="10.42578125" style="92" bestFit="1" customWidth="1"/>
    <col min="11784" max="12033" width="9" style="92"/>
    <col min="12034" max="12034" width="17.42578125" style="92" customWidth="1"/>
    <col min="12035" max="12036" width="9" style="92"/>
    <col min="12037" max="12037" width="9" style="92" bestFit="1"/>
    <col min="12038" max="12038" width="10.7109375" style="92" bestFit="1" customWidth="1"/>
    <col min="12039" max="12039" width="10.42578125" style="92" bestFit="1" customWidth="1"/>
    <col min="12040" max="12289" width="9" style="92"/>
    <col min="12290" max="12290" width="17.42578125" style="92" customWidth="1"/>
    <col min="12291" max="12292" width="9" style="92"/>
    <col min="12293" max="12293" width="9" style="92" bestFit="1"/>
    <col min="12294" max="12294" width="10.7109375" style="92" bestFit="1" customWidth="1"/>
    <col min="12295" max="12295" width="10.42578125" style="92" bestFit="1" customWidth="1"/>
    <col min="12296" max="12545" width="9" style="92"/>
    <col min="12546" max="12546" width="17.42578125" style="92" customWidth="1"/>
    <col min="12547" max="12548" width="9" style="92"/>
    <col min="12549" max="12549" width="9" style="92" bestFit="1"/>
    <col min="12550" max="12550" width="10.7109375" style="92" bestFit="1" customWidth="1"/>
    <col min="12551" max="12551" width="10.42578125" style="92" bestFit="1" customWidth="1"/>
    <col min="12552" max="12801" width="9" style="92"/>
    <col min="12802" max="12802" width="17.42578125" style="92" customWidth="1"/>
    <col min="12803" max="12804" width="9" style="92"/>
    <col min="12805" max="12805" width="9" style="92" bestFit="1"/>
    <col min="12806" max="12806" width="10.7109375" style="92" bestFit="1" customWidth="1"/>
    <col min="12807" max="12807" width="10.42578125" style="92" bestFit="1" customWidth="1"/>
    <col min="12808" max="13057" width="9" style="92"/>
    <col min="13058" max="13058" width="17.42578125" style="92" customWidth="1"/>
    <col min="13059" max="13060" width="9" style="92"/>
    <col min="13061" max="13061" width="9" style="92" bestFit="1"/>
    <col min="13062" max="13062" width="10.7109375" style="92" bestFit="1" customWidth="1"/>
    <col min="13063" max="13063" width="10.42578125" style="92" bestFit="1" customWidth="1"/>
    <col min="13064" max="13313" width="9" style="92"/>
    <col min="13314" max="13314" width="17.42578125" style="92" customWidth="1"/>
    <col min="13315" max="13316" width="9" style="92"/>
    <col min="13317" max="13317" width="9" style="92" bestFit="1"/>
    <col min="13318" max="13318" width="10.7109375" style="92" bestFit="1" customWidth="1"/>
    <col min="13319" max="13319" width="10.42578125" style="92" bestFit="1" customWidth="1"/>
    <col min="13320" max="13569" width="9" style="92"/>
    <col min="13570" max="13570" width="17.42578125" style="92" customWidth="1"/>
    <col min="13571" max="13572" width="9" style="92"/>
    <col min="13573" max="13573" width="9" style="92" bestFit="1"/>
    <col min="13574" max="13574" width="10.7109375" style="92" bestFit="1" customWidth="1"/>
    <col min="13575" max="13575" width="10.42578125" style="92" bestFit="1" customWidth="1"/>
    <col min="13576" max="13825" width="9" style="92"/>
    <col min="13826" max="13826" width="17.42578125" style="92" customWidth="1"/>
    <col min="13827" max="13828" width="9" style="92"/>
    <col min="13829" max="13829" width="9" style="92" bestFit="1"/>
    <col min="13830" max="13830" width="10.7109375" style="92" bestFit="1" customWidth="1"/>
    <col min="13831" max="13831" width="10.42578125" style="92" bestFit="1" customWidth="1"/>
    <col min="13832" max="14081" width="9" style="92"/>
    <col min="14082" max="14082" width="17.42578125" style="92" customWidth="1"/>
    <col min="14083" max="14084" width="9" style="92"/>
    <col min="14085" max="14085" width="9" style="92" bestFit="1"/>
    <col min="14086" max="14086" width="10.7109375" style="92" bestFit="1" customWidth="1"/>
    <col min="14087" max="14087" width="10.42578125" style="92" bestFit="1" customWidth="1"/>
    <col min="14088" max="14337" width="9" style="92"/>
    <col min="14338" max="14338" width="17.42578125" style="92" customWidth="1"/>
    <col min="14339" max="14340" width="9" style="92"/>
    <col min="14341" max="14341" width="9" style="92" bestFit="1"/>
    <col min="14342" max="14342" width="10.7109375" style="92" bestFit="1" customWidth="1"/>
    <col min="14343" max="14343" width="10.42578125" style="92" bestFit="1" customWidth="1"/>
    <col min="14344" max="14593" width="9" style="92"/>
    <col min="14594" max="14594" width="17.42578125" style="92" customWidth="1"/>
    <col min="14595" max="14596" width="9" style="92"/>
    <col min="14597" max="14597" width="9" style="92" bestFit="1"/>
    <col min="14598" max="14598" width="10.7109375" style="92" bestFit="1" customWidth="1"/>
    <col min="14599" max="14599" width="10.42578125" style="92" bestFit="1" customWidth="1"/>
    <col min="14600" max="14849" width="9" style="92"/>
    <col min="14850" max="14850" width="17.42578125" style="92" customWidth="1"/>
    <col min="14851" max="14852" width="9" style="92"/>
    <col min="14853" max="14853" width="9" style="92" bestFit="1"/>
    <col min="14854" max="14854" width="10.7109375" style="92" bestFit="1" customWidth="1"/>
    <col min="14855" max="14855" width="10.42578125" style="92" bestFit="1" customWidth="1"/>
    <col min="14856" max="15105" width="9" style="92"/>
    <col min="15106" max="15106" width="17.42578125" style="92" customWidth="1"/>
    <col min="15107" max="15108" width="9" style="92"/>
    <col min="15109" max="15109" width="9" style="92" bestFit="1"/>
    <col min="15110" max="15110" width="10.7109375" style="92" bestFit="1" customWidth="1"/>
    <col min="15111" max="15111" width="10.42578125" style="92" bestFit="1" customWidth="1"/>
    <col min="15112" max="15361" width="9" style="92"/>
    <col min="15362" max="15362" width="17.42578125" style="92" customWidth="1"/>
    <col min="15363" max="15364" width="9" style="92"/>
    <col min="15365" max="15365" width="9" style="92" bestFit="1"/>
    <col min="15366" max="15366" width="10.7109375" style="92" bestFit="1" customWidth="1"/>
    <col min="15367" max="15367" width="10.42578125" style="92" bestFit="1" customWidth="1"/>
    <col min="15368" max="15617" width="9" style="92"/>
    <col min="15618" max="15618" width="17.42578125" style="92" customWidth="1"/>
    <col min="15619" max="15620" width="9" style="92"/>
    <col min="15621" max="15621" width="9" style="92" bestFit="1"/>
    <col min="15622" max="15622" width="10.7109375" style="92" bestFit="1" customWidth="1"/>
    <col min="15623" max="15623" width="10.42578125" style="92" bestFit="1" customWidth="1"/>
    <col min="15624" max="15873" width="9" style="92"/>
    <col min="15874" max="15874" width="17.42578125" style="92" customWidth="1"/>
    <col min="15875" max="15876" width="9" style="92"/>
    <col min="15877" max="15877" width="9" style="92" bestFit="1"/>
    <col min="15878" max="15878" width="10.7109375" style="92" bestFit="1" customWidth="1"/>
    <col min="15879" max="15879" width="10.42578125" style="92" bestFit="1" customWidth="1"/>
    <col min="15880" max="16129" width="9" style="92"/>
    <col min="16130" max="16130" width="17.42578125" style="92" customWidth="1"/>
    <col min="16131" max="16132" width="9" style="92"/>
    <col min="16133" max="16133" width="9" style="92" bestFit="1"/>
    <col min="16134" max="16134" width="10.7109375" style="92" bestFit="1" customWidth="1"/>
    <col min="16135" max="16135" width="10.42578125" style="92" bestFit="1" customWidth="1"/>
    <col min="16136" max="16384" width="9" style="92"/>
  </cols>
  <sheetData>
    <row r="1" spans="1:11" ht="18.75">
      <c r="A1" s="316" t="s">
        <v>440</v>
      </c>
      <c r="B1" s="316"/>
      <c r="C1" s="316"/>
      <c r="D1" s="316"/>
      <c r="E1" s="316"/>
      <c r="F1" s="316"/>
      <c r="G1" s="316"/>
    </row>
    <row r="2" spans="1:11" ht="18.75">
      <c r="A2" s="316" t="s">
        <v>292</v>
      </c>
      <c r="B2" s="316"/>
      <c r="C2" s="316"/>
      <c r="D2" s="316"/>
      <c r="E2" s="316"/>
      <c r="F2" s="316"/>
      <c r="G2" s="316"/>
    </row>
    <row r="3" spans="1:11" ht="18.75">
      <c r="A3" s="229"/>
      <c r="B3" s="229"/>
      <c r="C3" s="229"/>
      <c r="D3" s="229"/>
      <c r="E3" s="229"/>
      <c r="F3" s="229"/>
      <c r="G3" s="229"/>
    </row>
    <row r="4" spans="1:11" ht="18.75">
      <c r="A4" s="230" t="s">
        <v>248</v>
      </c>
      <c r="B4" s="230" t="s">
        <v>262</v>
      </c>
      <c r="C4" s="230" t="s">
        <v>293</v>
      </c>
      <c r="D4" s="230" t="s">
        <v>208</v>
      </c>
      <c r="E4" s="230" t="s">
        <v>294</v>
      </c>
      <c r="F4" s="230" t="s">
        <v>295</v>
      </c>
      <c r="G4" s="230" t="s">
        <v>265</v>
      </c>
    </row>
    <row r="5" spans="1:11" ht="18.75">
      <c r="A5" s="231"/>
      <c r="B5" s="231"/>
      <c r="C5" s="231" t="s">
        <v>263</v>
      </c>
      <c r="D5" s="231"/>
      <c r="E5" s="231"/>
      <c r="F5" s="231"/>
      <c r="G5" s="231"/>
    </row>
    <row r="6" spans="1:11" s="191" customFormat="1" ht="21.75">
      <c r="A6" s="232">
        <v>2</v>
      </c>
      <c r="B6" s="233" t="s">
        <v>296</v>
      </c>
      <c r="C6" s="232">
        <v>1</v>
      </c>
      <c r="D6" s="234">
        <v>8000</v>
      </c>
      <c r="E6" s="234">
        <v>8000</v>
      </c>
      <c r="F6" s="234">
        <f t="shared" ref="F6:F15" si="0">E6</f>
        <v>8000</v>
      </c>
      <c r="G6" s="235">
        <f t="shared" ref="G6:G16" si="1">SUM(E6:F6)</f>
        <v>16000</v>
      </c>
      <c r="H6" s="209"/>
      <c r="I6" s="209"/>
      <c r="J6" s="209"/>
      <c r="K6" s="209"/>
    </row>
    <row r="7" spans="1:11" s="191" customFormat="1" ht="21.75">
      <c r="A7" s="232">
        <v>3</v>
      </c>
      <c r="B7" s="233" t="s">
        <v>297</v>
      </c>
      <c r="C7" s="232">
        <v>1</v>
      </c>
      <c r="D7" s="234">
        <v>8000</v>
      </c>
      <c r="E7" s="234">
        <v>8000</v>
      </c>
      <c r="F7" s="234">
        <f t="shared" si="0"/>
        <v>8000</v>
      </c>
      <c r="G7" s="235">
        <f t="shared" si="1"/>
        <v>16000</v>
      </c>
      <c r="H7" s="209"/>
      <c r="I7" s="209"/>
      <c r="J7" s="209"/>
      <c r="K7" s="209"/>
    </row>
    <row r="8" spans="1:11" s="191" customFormat="1" ht="21.75">
      <c r="A8" s="232">
        <v>4</v>
      </c>
      <c r="B8" s="233" t="s">
        <v>298</v>
      </c>
      <c r="C8" s="232">
        <v>1</v>
      </c>
      <c r="D8" s="234">
        <v>8000</v>
      </c>
      <c r="E8" s="234">
        <v>8000</v>
      </c>
      <c r="F8" s="234">
        <f t="shared" si="0"/>
        <v>8000</v>
      </c>
      <c r="G8" s="235">
        <f t="shared" si="1"/>
        <v>16000</v>
      </c>
      <c r="H8" s="209"/>
      <c r="I8" s="209"/>
      <c r="J8" s="209"/>
      <c r="K8" s="209"/>
    </row>
    <row r="9" spans="1:11" s="191" customFormat="1" ht="21.75">
      <c r="A9" s="232">
        <v>5</v>
      </c>
      <c r="B9" s="233" t="s">
        <v>299</v>
      </c>
      <c r="C9" s="232">
        <v>1</v>
      </c>
      <c r="D9" s="234">
        <v>8000</v>
      </c>
      <c r="E9" s="234">
        <v>8000</v>
      </c>
      <c r="F9" s="234">
        <f t="shared" si="0"/>
        <v>8000</v>
      </c>
      <c r="G9" s="235">
        <f t="shared" si="1"/>
        <v>16000</v>
      </c>
      <c r="H9" s="209"/>
      <c r="I9" s="209"/>
      <c r="J9" s="209"/>
      <c r="K9" s="209"/>
    </row>
    <row r="10" spans="1:11" s="191" customFormat="1" ht="21.75">
      <c r="A10" s="232">
        <v>6</v>
      </c>
      <c r="B10" s="233" t="s">
        <v>300</v>
      </c>
      <c r="C10" s="232">
        <v>1</v>
      </c>
      <c r="D10" s="234">
        <v>8000</v>
      </c>
      <c r="E10" s="234">
        <v>8000</v>
      </c>
      <c r="F10" s="234">
        <f t="shared" si="0"/>
        <v>8000</v>
      </c>
      <c r="G10" s="235">
        <f t="shared" si="1"/>
        <v>16000</v>
      </c>
      <c r="H10" s="209"/>
      <c r="I10" s="209"/>
      <c r="J10" s="209"/>
      <c r="K10" s="209"/>
    </row>
    <row r="11" spans="1:11" s="191" customFormat="1" ht="21.75">
      <c r="A11" s="232">
        <v>7</v>
      </c>
      <c r="B11" s="233" t="s">
        <v>301</v>
      </c>
      <c r="C11" s="232">
        <v>1</v>
      </c>
      <c r="D11" s="234">
        <v>8000</v>
      </c>
      <c r="E11" s="234">
        <v>8000</v>
      </c>
      <c r="F11" s="234">
        <f t="shared" si="0"/>
        <v>8000</v>
      </c>
      <c r="G11" s="235">
        <f t="shared" si="1"/>
        <v>16000</v>
      </c>
      <c r="H11" s="209"/>
      <c r="I11" s="209"/>
      <c r="J11" s="209"/>
      <c r="K11" s="209"/>
    </row>
    <row r="12" spans="1:11" s="191" customFormat="1" ht="21.75">
      <c r="A12" s="232">
        <v>8</v>
      </c>
      <c r="B12" s="233" t="s">
        <v>302</v>
      </c>
      <c r="C12" s="232">
        <v>1</v>
      </c>
      <c r="D12" s="234">
        <v>8000</v>
      </c>
      <c r="E12" s="234">
        <v>8000</v>
      </c>
      <c r="F12" s="234">
        <f t="shared" si="0"/>
        <v>8000</v>
      </c>
      <c r="G12" s="235">
        <f t="shared" si="1"/>
        <v>16000</v>
      </c>
      <c r="H12" s="209"/>
      <c r="I12" s="209"/>
      <c r="J12" s="209"/>
      <c r="K12" s="209"/>
    </row>
    <row r="13" spans="1:11" s="191" customFormat="1" ht="21.75">
      <c r="A13" s="232">
        <v>9</v>
      </c>
      <c r="B13" s="233" t="s">
        <v>303</v>
      </c>
      <c r="C13" s="232">
        <v>1</v>
      </c>
      <c r="D13" s="234">
        <v>8000</v>
      </c>
      <c r="E13" s="234">
        <v>8000</v>
      </c>
      <c r="F13" s="234">
        <f t="shared" si="0"/>
        <v>8000</v>
      </c>
      <c r="G13" s="235">
        <f t="shared" si="1"/>
        <v>16000</v>
      </c>
      <c r="H13" s="209"/>
      <c r="I13" s="209"/>
      <c r="J13" s="209"/>
      <c r="K13" s="209"/>
    </row>
    <row r="14" spans="1:11" s="191" customFormat="1" ht="21.75">
      <c r="A14" s="232">
        <v>10</v>
      </c>
      <c r="B14" s="233" t="s">
        <v>304</v>
      </c>
      <c r="C14" s="232">
        <v>1</v>
      </c>
      <c r="D14" s="234">
        <v>8000</v>
      </c>
      <c r="E14" s="234">
        <v>8000</v>
      </c>
      <c r="F14" s="234">
        <f t="shared" si="0"/>
        <v>8000</v>
      </c>
      <c r="G14" s="235">
        <f t="shared" si="1"/>
        <v>16000</v>
      </c>
      <c r="H14" s="209"/>
      <c r="I14" s="209"/>
      <c r="J14" s="209"/>
      <c r="K14" s="209"/>
    </row>
    <row r="15" spans="1:11" s="191" customFormat="1" ht="21.75">
      <c r="A15" s="232">
        <v>11</v>
      </c>
      <c r="B15" s="233" t="s">
        <v>305</v>
      </c>
      <c r="C15" s="232">
        <v>1</v>
      </c>
      <c r="D15" s="234">
        <v>8000</v>
      </c>
      <c r="E15" s="234">
        <v>8000</v>
      </c>
      <c r="F15" s="234">
        <f t="shared" si="0"/>
        <v>8000</v>
      </c>
      <c r="G15" s="235">
        <f t="shared" si="1"/>
        <v>16000</v>
      </c>
      <c r="H15" s="209"/>
      <c r="I15" s="209"/>
      <c r="J15" s="209"/>
      <c r="K15" s="209"/>
    </row>
    <row r="16" spans="1:11" ht="18.75">
      <c r="A16" s="231">
        <v>11</v>
      </c>
      <c r="B16" s="137" t="s">
        <v>306</v>
      </c>
      <c r="C16" s="236">
        <f>SUM('จำแนกหน่วย (2)'!A14+'จำแนกหน่วย (2)'!A23+'จำแนกหน่วย (2)'!A32+'จำแนกหน่วย (2)'!A45+'จำแนกหน่วย (2)'!A54+'จำแนกหน่วย (2)'!A64+'จำแนกหน่วย (2)'!A73+'จำแนกหน่วย (2)'!A81+'จำแนกหน่วย (2)'!A89)</f>
        <v>76</v>
      </c>
      <c r="D16" s="237">
        <v>8000</v>
      </c>
      <c r="E16" s="238">
        <f>D16*C16</f>
        <v>608000</v>
      </c>
      <c r="F16" s="237">
        <f>C16*D16</f>
        <v>608000</v>
      </c>
      <c r="G16" s="239">
        <f t="shared" si="1"/>
        <v>1216000</v>
      </c>
    </row>
    <row r="17" spans="1:9" ht="19.5" thickBot="1">
      <c r="A17" s="115"/>
      <c r="B17" s="240" t="s">
        <v>9</v>
      </c>
      <c r="C17" s="241">
        <f>SUM(C6:C16)</f>
        <v>86</v>
      </c>
      <c r="D17" s="116"/>
      <c r="E17" s="242">
        <f>SUM(E6:E16)</f>
        <v>688000</v>
      </c>
      <c r="F17" s="242">
        <f>SUM(F6:F16)</f>
        <v>688000</v>
      </c>
      <c r="G17" s="242">
        <f>SUM(G6:G16)</f>
        <v>1376000</v>
      </c>
    </row>
    <row r="18" spans="1:9" ht="19.5" thickTop="1">
      <c r="A18" s="93"/>
      <c r="B18" s="93"/>
      <c r="C18" s="93"/>
      <c r="D18" s="93"/>
      <c r="E18" s="93"/>
      <c r="F18" s="93"/>
      <c r="G18" s="93"/>
      <c r="H18" s="95"/>
      <c r="I18" s="95"/>
    </row>
    <row r="19" spans="1:9" ht="24" customHeight="1">
      <c r="A19" s="243" t="s">
        <v>307</v>
      </c>
      <c r="B19" s="244"/>
      <c r="C19" s="244"/>
      <c r="D19" s="244"/>
      <c r="E19" s="354" t="s">
        <v>153</v>
      </c>
      <c r="F19" s="354"/>
      <c r="G19" s="93"/>
    </row>
    <row r="20" spans="1:9" ht="28.5" customHeight="1">
      <c r="A20" s="245"/>
      <c r="B20" s="245"/>
      <c r="C20" s="245"/>
      <c r="D20" s="357" t="s">
        <v>308</v>
      </c>
      <c r="E20" s="357"/>
      <c r="F20" s="210"/>
      <c r="G20" s="93"/>
    </row>
    <row r="21" spans="1:9" ht="21.75">
      <c r="E21" s="354" t="s">
        <v>309</v>
      </c>
      <c r="F21" s="354"/>
      <c r="G21" s="93"/>
    </row>
    <row r="22" spans="1:9" ht="21.75">
      <c r="E22" s="354" t="s">
        <v>210</v>
      </c>
      <c r="F22" s="354"/>
      <c r="G22" s="93"/>
    </row>
    <row r="23" spans="1:9" ht="21.75">
      <c r="E23" s="353" t="s">
        <v>437</v>
      </c>
      <c r="F23" s="354"/>
      <c r="G23" s="93"/>
    </row>
    <row r="24" spans="1:9" ht="21">
      <c r="E24" s="245"/>
      <c r="F24" s="243" t="s">
        <v>276</v>
      </c>
      <c r="G24" s="207"/>
    </row>
    <row r="25" spans="1:9" ht="21">
      <c r="F25" s="93" t="s">
        <v>310</v>
      </c>
      <c r="G25" s="140"/>
    </row>
  </sheetData>
  <mergeCells count="7">
    <mergeCell ref="E23:F23"/>
    <mergeCell ref="A1:G1"/>
    <mergeCell ref="A2:G2"/>
    <mergeCell ref="E19:F19"/>
    <mergeCell ref="D20:E20"/>
    <mergeCell ref="E21:F21"/>
    <mergeCell ref="E22:F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คำขอ64</vt:lpstr>
      <vt:lpstr>รายละเอียดฝึกอบรม</vt:lpstr>
      <vt:lpstr>ค่าสอบเทียบ</vt:lpstr>
      <vt:lpstr>ค่าช่อมแชมเครื่องฯ</vt:lpstr>
      <vt:lpstr>ค่าวัสดุ</vt:lpstr>
      <vt:lpstr>สรุปงบรายจ่ายอื่น</vt:lpstr>
      <vt:lpstr>ตั้งศูนย์ตร.</vt:lpstr>
      <vt:lpstr>ศูนย์ บช.-ภ.</vt:lpstr>
      <vt:lpstr>ศูนย์ บก.-จว.</vt:lpstr>
      <vt:lpstr>จำแนกหน่วย (2)</vt:lpstr>
      <vt:lpstr>ค่าช่อมแชมเครื่องฯ!Print_Area</vt:lpstr>
      <vt:lpstr>ค่าวัสดุ!Print_Area</vt:lpstr>
      <vt:lpstr>ค่าสอบเทียบ!Print_Area</vt:lpstr>
      <vt:lpstr>'จำแนกหน่วย (2)'!Print_Area</vt:lpstr>
      <vt:lpstr>รายละเอียดฝึกอบรม!Print_Area</vt:lpstr>
      <vt:lpstr>'ศูนย์ บก.-จว.'!Print_Area</vt:lpstr>
      <vt:lpstr>สรุปงบรายจ่ายอื่น!Print_Area</vt:lpstr>
      <vt:lpstr>'จำแนกหน่วย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Prinn Run</cp:lastModifiedBy>
  <cp:lastPrinted>2020-10-06T06:22:39Z</cp:lastPrinted>
  <dcterms:created xsi:type="dcterms:W3CDTF">2019-09-30T03:52:32Z</dcterms:created>
  <dcterms:modified xsi:type="dcterms:W3CDTF">2020-10-06T11:57:29Z</dcterms:modified>
</cp:coreProperties>
</file>